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 tabRatio="491"/>
  </bookViews>
  <sheets>
    <sheet name="Optimisation" sheetId="12" r:id="rId1"/>
    <sheet name="Notes" sheetId="2" r:id="rId2"/>
  </sheets>
  <externalReferences>
    <externalReference r:id="rId3"/>
    <externalReference r:id="rId4"/>
  </externalReferences>
  <definedNames>
    <definedName name="eeee" localSheetId="0">[1]Modèles!#REF!</definedName>
    <definedName name="eeee">[1]Modèles!#REF!</definedName>
    <definedName name="eeeee" localSheetId="0">[1]Modèles!#REF!</definedName>
    <definedName name="eeeee">[1]Modèles!#REF!</definedName>
    <definedName name="fff" localSheetId="0">#REF!</definedName>
    <definedName name="fff">#REF!</definedName>
    <definedName name="ggg" localSheetId="0">[1]Modèles!#REF!</definedName>
    <definedName name="ggg">[1]Modèles!#REF!</definedName>
    <definedName name="Grille_de_modèles" localSheetId="0">[2]Notes!$C$28</definedName>
    <definedName name="Grille_de_modèles">#REF!</definedName>
    <definedName name="Maintenance" localSheetId="0">[1]Modèles!#REF!</definedName>
    <definedName name="Maintenance">[1]Modèles!#REF!</definedName>
  </definedNames>
  <calcPr calcId="124519"/>
</workbook>
</file>

<file path=xl/calcChain.xml><?xml version="1.0" encoding="utf-8"?>
<calcChain xmlns="http://schemas.openxmlformats.org/spreadsheetml/2006/main">
  <c r="M9" i="12"/>
  <c r="M8"/>
  <c r="M6"/>
  <c r="M5"/>
  <c r="O9"/>
  <c r="O8"/>
  <c r="O6"/>
  <c r="O5"/>
  <c r="N9"/>
  <c r="N8"/>
  <c r="N6"/>
  <c r="N5"/>
  <c r="G7" l="1"/>
  <c r="G30"/>
  <c r="P29"/>
  <c r="L29"/>
  <c r="P23"/>
  <c r="L23"/>
  <c r="G20"/>
  <c r="G17"/>
  <c r="G29" s="1"/>
  <c r="G31" s="1"/>
  <c r="R11"/>
  <c r="S11" s="1"/>
  <c r="Q11"/>
  <c r="S10"/>
  <c r="R10"/>
  <c r="Q10"/>
  <c r="S9"/>
  <c r="S8"/>
  <c r="N10"/>
  <c r="S7"/>
  <c r="R7"/>
  <c r="Q7"/>
  <c r="S6"/>
  <c r="P20"/>
  <c r="S5"/>
  <c r="O11"/>
  <c r="G11" l="1"/>
  <c r="N4" s="1"/>
  <c r="N19" s="1"/>
  <c r="G10"/>
  <c r="G12" s="1"/>
  <c r="G13"/>
  <c r="O4" s="1"/>
  <c r="P11" s="1"/>
  <c r="Q20"/>
  <c r="P27"/>
  <c r="S27"/>
  <c r="N7"/>
  <c r="N11"/>
  <c r="P17"/>
  <c r="Q16"/>
  <c r="P19"/>
  <c r="P16"/>
  <c r="O10"/>
  <c r="O7"/>
  <c r="P7" l="1"/>
  <c r="N20"/>
  <c r="N17"/>
  <c r="P8"/>
  <c r="P5"/>
  <c r="P6"/>
  <c r="P9"/>
  <c r="N16"/>
  <c r="P24"/>
  <c r="S29"/>
  <c r="S23"/>
  <c r="M29"/>
  <c r="M23"/>
  <c r="L24"/>
  <c r="D29"/>
  <c r="Q17"/>
  <c r="O12" s="1"/>
  <c r="P12" s="1"/>
  <c r="L27"/>
  <c r="M27"/>
  <c r="D30"/>
  <c r="Q19"/>
  <c r="O13" l="1"/>
  <c r="P10"/>
  <c r="R19"/>
  <c r="N13"/>
  <c r="N12"/>
  <c r="D32"/>
  <c r="G32"/>
  <c r="R17"/>
  <c r="R13" l="1"/>
  <c r="R12" s="1"/>
  <c r="S12" s="1"/>
  <c r="R16"/>
  <c r="Q13"/>
  <c r="Q12" s="1"/>
  <c r="R20"/>
</calcChain>
</file>

<file path=xl/comments1.xml><?xml version="1.0" encoding="utf-8"?>
<comments xmlns="http://schemas.openxmlformats.org/spreadsheetml/2006/main">
  <authors>
    <author>Auteur</author>
  </authors>
  <commentList>
    <comment ref="N2" authorId="0">
      <text>
        <r>
          <rPr>
            <sz val="9"/>
            <color indexed="81"/>
            <rFont val="Tahoma"/>
            <family val="2"/>
          </rPr>
          <t>Pesée initiale avant l'application des corrections de poids</t>
        </r>
      </text>
    </comment>
    <comment ref="P2" authorId="0">
      <text>
        <r>
          <rPr>
            <sz val="9"/>
            <color indexed="81"/>
            <rFont val="Tahoma"/>
            <family val="2"/>
          </rPr>
          <t>% Répartition avec carrosserie</t>
        </r>
      </text>
    </comment>
    <comment ref="Q2" authorId="0">
      <text>
        <r>
          <rPr>
            <sz val="9"/>
            <color indexed="81"/>
            <rFont val="Tahoma"/>
            <family val="2"/>
          </rPr>
          <t>Pesée finale de validation après l'application des corrections de poids</t>
        </r>
      </text>
    </comment>
    <comment ref="S2" authorId="0">
      <text>
        <r>
          <rPr>
            <sz val="9"/>
            <color indexed="81"/>
            <rFont val="Tahoma"/>
            <family val="2"/>
          </rPr>
          <t>% Répartition avec carrosserie</t>
        </r>
      </text>
    </comment>
    <comment ref="G3" authorId="0">
      <text>
        <r>
          <rPr>
            <sz val="9"/>
            <color indexed="81"/>
            <rFont val="Tahoma"/>
            <family val="2"/>
          </rPr>
          <t xml:space="preserve">En grammes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200 grammes max conseillé en franchissement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483 : carrosserie principale
317 : accastillage et portes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Erreur/Diff avec et sans carro :</t>
        </r>
        <r>
          <rPr>
            <sz val="9"/>
            <color indexed="81"/>
            <rFont val="Tahoma"/>
            <family val="2"/>
          </rPr>
          <t xml:space="preserve">
Différences de mesures identifiées entre le poids complet et la somme des poids avant et arrière et/ou des poids gauche et droite</t>
        </r>
      </text>
    </comment>
    <comment ref="M5" authorId="0">
      <text>
        <r>
          <rPr>
            <b/>
            <sz val="9"/>
            <color indexed="81"/>
            <rFont val="Tahoma"/>
            <charset val="1"/>
          </rPr>
          <t>Diff sans carro :</t>
        </r>
        <r>
          <rPr>
            <sz val="9"/>
            <color indexed="81"/>
            <rFont val="Tahoma"/>
            <charset val="1"/>
          </rPr>
          <t xml:space="preserve">
Différence de mesure identifiée entre le poids complet et la somme du poids avant et du poids arrière
Valeur à ajouter dans la colonne "N5" et "N6" pour corriger l'erreur de mesure</t>
        </r>
      </text>
    </comment>
    <comment ref="M6" authorId="0">
      <text>
        <r>
          <rPr>
            <b/>
            <sz val="9"/>
            <color indexed="81"/>
            <rFont val="Tahoma"/>
            <charset val="1"/>
          </rPr>
          <t>Diff avec carro :</t>
        </r>
        <r>
          <rPr>
            <sz val="9"/>
            <color indexed="81"/>
            <rFont val="Tahoma"/>
            <charset val="1"/>
          </rPr>
          <t xml:space="preserve">
Différence de mesure identifiée entre le poids complet et la somme du poids avant et du poids arrière
Valeur à ajouter dans la colonne "O5" et "O6" pour corriger l'erreur de mesure</t>
        </r>
      </text>
    </comment>
    <comment ref="B7" authorId="0">
      <text>
        <r>
          <rPr>
            <sz val="9"/>
            <color indexed="81"/>
            <rFont val="Tahoma"/>
            <family val="2"/>
          </rPr>
          <t>120 g par jante conseillé</t>
        </r>
      </text>
    </comment>
    <comment ref="M8" authorId="0">
      <text>
        <r>
          <rPr>
            <b/>
            <sz val="9"/>
            <color indexed="81"/>
            <rFont val="Tahoma"/>
            <charset val="1"/>
          </rPr>
          <t>Diff sans carro :</t>
        </r>
        <r>
          <rPr>
            <sz val="9"/>
            <color indexed="81"/>
            <rFont val="Tahoma"/>
            <charset val="1"/>
          </rPr>
          <t xml:space="preserve">
Différence de mesure identifiée entre le poids complet et la somme du poids gauche et du poids droite
Valeur à ajouter dans la colonne "N8" et "N9" pour corriger l'erreur de mesure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Batterie :</t>
        </r>
        <r>
          <rPr>
            <sz val="9"/>
            <color indexed="81"/>
            <rFont val="Tahoma"/>
            <family val="2"/>
          </rPr>
          <t xml:space="preserve">
1300mA L : 70 x l : 34 x H : 14 mm; 97g; 30mn
1500mA L :104.3 x l : 33.5 x H : 23.4 mm; 115g; 40mn
2200mA L: 110 x l : 33 x H: 22 mm; 180g; 60mn</t>
        </r>
      </text>
    </comment>
    <comment ref="M9" authorId="0">
      <text>
        <r>
          <rPr>
            <b/>
            <sz val="9"/>
            <color indexed="81"/>
            <rFont val="Tahoma"/>
            <charset val="1"/>
          </rPr>
          <t>Diff avec carro :</t>
        </r>
        <r>
          <rPr>
            <sz val="9"/>
            <color indexed="81"/>
            <rFont val="Tahoma"/>
            <charset val="1"/>
          </rPr>
          <t xml:space="preserve">
Différence de mesure identifiée entre le poids complet et la somme du poids avant et du poids arrière
Valeur à ajouter dans la colonne "O8" et "O9" pour corriger l'erreur de mesure</t>
        </r>
      </text>
    </comment>
    <comment ref="L11" authorId="0">
      <text>
        <r>
          <rPr>
            <sz val="9"/>
            <color indexed="81"/>
            <rFont val="Tahoma"/>
            <family val="2"/>
          </rPr>
          <t>Sommes des poids avant et arrière mesurés
La valeur doit être cohérente avec celle du poids complet mesuré
Dans le cas inverse, la balance n'est pas à niveau avec le support des autres roues</t>
        </r>
      </text>
    </comment>
    <comment ref="L12" authorId="0">
      <text>
        <r>
          <rPr>
            <sz val="9"/>
            <color indexed="81"/>
            <rFont val="Tahoma"/>
            <family val="2"/>
          </rPr>
          <t>- Différence de poids entre la mesure initiale et la correction calculée du poids
- Différence de poids entre la mesure finale et la correction calculée du poids</t>
        </r>
      </text>
    </comment>
    <comment ref="L13" authorId="0">
      <text>
        <r>
          <rPr>
            <sz val="9"/>
            <color indexed="81"/>
            <rFont val="Tahoma"/>
            <family val="2"/>
          </rPr>
          <t>Nouveau poids calculé avec l'ajout de la proposition de répartition du poids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Bon pour le CG ?
Centre de gravité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Répartition initiale</t>
        </r>
      </text>
    </comment>
    <comment ref="O15" authorId="0">
      <text>
        <r>
          <rPr>
            <sz val="9"/>
            <color indexed="81"/>
            <rFont val="Tahoma"/>
            <family val="2"/>
          </rPr>
          <t>% de correction à appliquer pour la nouvelle répartition</t>
        </r>
      </text>
    </comment>
    <comment ref="P15" authorId="0">
      <text>
        <r>
          <rPr>
            <sz val="9"/>
            <color indexed="81"/>
            <rFont val="Tahoma"/>
            <family val="2"/>
          </rPr>
          <t>Poids ajouté ou supprimé (en grammes)</t>
        </r>
      </text>
    </comment>
    <comment ref="Q15" authorId="0">
      <text>
        <r>
          <rPr>
            <sz val="9"/>
            <color indexed="81"/>
            <rFont val="Tahoma"/>
            <family val="2"/>
          </rPr>
          <t>Nouveau poids corrigé (en grammes)</t>
        </r>
      </text>
    </comment>
    <comment ref="R15" authorId="0">
      <text>
        <r>
          <rPr>
            <sz val="9"/>
            <color indexed="81"/>
            <rFont val="Tahoma"/>
            <family val="2"/>
          </rPr>
          <t>Idéalement Avant : 60%/ Arrière : 40%, 
ou 57% ; 43%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Batterie :</t>
        </r>
        <r>
          <rPr>
            <sz val="9"/>
            <color indexed="81"/>
            <rFont val="Tahoma"/>
            <family val="2"/>
          </rPr>
          <t xml:space="preserve">
Si on ajoute du poids en changeant la batterie, il faut juste ajouter le complément à son poids initial
Exemple : si la batterie fait 97g (1300mA) et que l'on passe à 180g (2200mA), il ne faut ajouter </t>
        </r>
        <r>
          <rPr>
            <u/>
            <sz val="9"/>
            <color indexed="81"/>
            <rFont val="Tahoma"/>
            <family val="2"/>
          </rPr>
          <t>que le complément de 83g</t>
        </r>
        <r>
          <rPr>
            <sz val="9"/>
            <color indexed="81"/>
            <rFont val="Tahoma"/>
            <family val="2"/>
          </rPr>
          <t xml:space="preserve"> (180-97)
1300mA L : 70 x l : 34 x H : 14 mm; 97g; 30mn
1500mA L :104.3 x l : 33.5 x H : 23.4 mm; 115g; 40mn
2200mA L: 110 x l : 33 x H: 22 mm; 180g; 60mn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 xml:space="preserve">heavy beadlock wheels 
Verrou de talon / Anneau de verrouillage
</t>
        </r>
        <r>
          <rPr>
            <sz val="9"/>
            <color indexed="81"/>
            <rFont val="Tahoma"/>
            <family val="2"/>
          </rPr>
          <t>Anneau (ring) de verrouillage seul : 69 grammes
Anneau avec tous les plombs : 199 grammes
Complet par roue : 209 grammes avec les plombs de 6,5g chaque
On obtient 345 grammes par roue (jante+ring+pneu)
Mettre 400g au total réparti à 60/40 entre l'avant et l'arrière donne de bons résultats
240g à l'avant, 160g à l'arrière (2x120 + 2x80)
Mettre des mousses Proline double densité
Specification:
    Weight:
        Ring: 69 gram each
        Lead Weight: 6.5 gram each
        Total Weight Range: 69g to 199g (2.43oz to 7.02oz).
    Size:
        Ring: 59.6mm x 21.5mm (HxW)
        Lead Weight: 17.6x8.2x4.6mm (LxWxH)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Si les porte-fusées d'origine sont moulés en plastique sur le pont
Il faut changer le pont !</t>
        </r>
      </text>
    </comment>
    <comment ref="L29" authorId="0">
      <text>
        <r>
          <rPr>
            <sz val="9"/>
            <color indexed="81"/>
            <rFont val="Tahoma"/>
            <family val="2"/>
          </rPr>
          <t>Report du poids de l'arrière sur l'avant</t>
        </r>
      </text>
    </comment>
    <comment ref="P29" authorId="0">
      <text>
        <r>
          <rPr>
            <sz val="9"/>
            <color indexed="81"/>
            <rFont val="Tahoma"/>
            <family val="2"/>
          </rPr>
          <t>Report du poids de l'arrière sur l'avant</t>
        </r>
      </text>
    </comment>
  </commentList>
</comments>
</file>

<file path=xl/sharedStrings.xml><?xml version="1.0" encoding="utf-8"?>
<sst xmlns="http://schemas.openxmlformats.org/spreadsheetml/2006/main" count="317" uniqueCount="162">
  <si>
    <t>Avant</t>
  </si>
  <si>
    <t>Support aluminium batterie</t>
  </si>
  <si>
    <t>Poids</t>
  </si>
  <si>
    <t>Pare-choc en métal</t>
  </si>
  <si>
    <t>Arrière</t>
  </si>
  <si>
    <t>Notes</t>
  </si>
  <si>
    <t>grammes</t>
  </si>
  <si>
    <t>P1</t>
  </si>
  <si>
    <t>P2AV</t>
  </si>
  <si>
    <t>P2AR</t>
  </si>
  <si>
    <t>%</t>
  </si>
  <si>
    <t>Poids à gauche</t>
  </si>
  <si>
    <t>Poids à droite</t>
  </si>
  <si>
    <t>P2GA</t>
  </si>
  <si>
    <t>P2DR</t>
  </si>
  <si>
    <t>Poids à l'avant</t>
  </si>
  <si>
    <t>Poids à l'arrière</t>
  </si>
  <si>
    <t>g</t>
  </si>
  <si>
    <t>Correction %</t>
  </si>
  <si>
    <t>Répartition corrigée</t>
  </si>
  <si>
    <t>Ajout</t>
  </si>
  <si>
    <t>Retrait</t>
  </si>
  <si>
    <t>Poids initial</t>
  </si>
  <si>
    <t>Ne rien retirer à l'arrière (0%)</t>
  </si>
  <si>
    <t>Support de batterie</t>
  </si>
  <si>
    <t>https://www.youtube.com/watch?v=yRi0puHqQoc</t>
  </si>
  <si>
    <t>Véhicule</t>
  </si>
  <si>
    <t>Châssis</t>
  </si>
  <si>
    <t>Carrosserie</t>
  </si>
  <si>
    <t>Type</t>
  </si>
  <si>
    <t>Modèle</t>
  </si>
  <si>
    <t>Masse</t>
  </si>
  <si>
    <t>Finalité</t>
  </si>
  <si>
    <t>V1</t>
  </si>
  <si>
    <t>C1</t>
  </si>
  <si>
    <t>C1 Lexan</t>
  </si>
  <si>
    <t>« Defender »</t>
  </si>
  <si>
    <t>Maquette</t>
  </si>
  <si>
    <t>Lourde</t>
  </si>
  <si>
    <t>V2</t>
  </si>
  <si>
    <t>C2 ABS</t>
  </si>
  <si>
    <t>« Pickup »</t>
  </si>
  <si>
    <t>Performance</t>
  </si>
  <si>
    <t>Moyenne</t>
  </si>
  <si>
    <t>Semi-performance</t>
  </si>
  <si>
    <t>V3</t>
  </si>
  <si>
    <t>C3 Lexan</t>
  </si>
  <si>
    <t>Légère</t>
  </si>
  <si>
    <t>Franchissement</t>
  </si>
  <si>
    <t>V4</t>
  </si>
  <si>
    <t>C4 ABS</t>
  </si>
  <si>
    <t>V5</t>
  </si>
  <si>
    <t>C5 Lexan</t>
  </si>
  <si>
    <t>V6</t>
  </si>
  <si>
    <t>V7</t>
  </si>
  <si>
    <t>V8</t>
  </si>
  <si>
    <t>Axial</t>
  </si>
  <si>
    <t>Traxxas</t>
  </si>
  <si>
    <t>Jeep Wrangler Pickup</t>
  </si>
  <si>
    <t>Pickup</t>
  </si>
  <si>
    <t>Carrosserie 1</t>
  </si>
  <si>
    <t>Carrosserie 2</t>
  </si>
  <si>
    <t>C6 ABS</t>
  </si>
  <si>
    <t>C7 Lexan</t>
  </si>
  <si>
    <t>C8 ABS</t>
  </si>
  <si>
    <t>TRX4 Defender Camel</t>
  </si>
  <si>
    <t>Defender pickup gris</t>
  </si>
  <si>
    <t>Carrosserie 3</t>
  </si>
  <si>
    <t>Grille de modèles</t>
  </si>
  <si>
    <t>Pont en métal (260 g)</t>
  </si>
  <si>
    <t>Oui</t>
  </si>
  <si>
    <t>Moyen</t>
  </si>
  <si>
    <t>Placé un peu haut, bon pour le poids mais moins bon pour le CG</t>
  </si>
  <si>
    <t>Anneau de verrouillage beadlock en laiton lesté (69 à 199g)</t>
  </si>
  <si>
    <t>Ajout de poids global</t>
  </si>
  <si>
    <t>Poids de la carrosserie</t>
  </si>
  <si>
    <t>Poids de la batterie 3S 1300mA (97g) 3S 2200mA (180g)</t>
  </si>
  <si>
    <t>Répartition</t>
  </si>
  <si>
    <t>Poids du châssis nu (sans carrosserie, sans accu et sans électronique)</t>
  </si>
  <si>
    <t>Support aluminium servo</t>
  </si>
  <si>
    <t>Fusée avant  (17g par pièce)</t>
  </si>
  <si>
    <t>Porte fusée avant  (17g par pièce)</t>
  </si>
  <si>
    <t>Bon CG ?</t>
  </si>
  <si>
    <t>Poids de la roue (beadlock)  montée (jante + mousse + pneu : 161g)</t>
  </si>
  <si>
    <t xml:space="preserve">    Poids à l'avant</t>
  </si>
  <si>
    <t xml:space="preserve">    Poids à l'arrière</t>
  </si>
  <si>
    <t>Poids complet avant &amp; arrière calculé</t>
  </si>
  <si>
    <t>Caractéristiques initiales du modèle</t>
  </si>
  <si>
    <t>Retrait de poids à l'arrière par un moyen quelconque</t>
  </si>
  <si>
    <t xml:space="preserve">Poids modifié : </t>
  </si>
  <si>
    <t>SCX10 II</t>
  </si>
  <si>
    <t>Construction de la répartition du poids (avec carrosserie) :</t>
  </si>
  <si>
    <t>P3</t>
  </si>
  <si>
    <t>Tutoriels</t>
  </si>
  <si>
    <t>Upgrades en laiton</t>
  </si>
  <si>
    <t>Ajouter le poids au plus près des essieux et le plus bas possible</t>
  </si>
  <si>
    <t>Si on ne peut l'obtenir, un compromis de 57% à l'avant et de 43% à l'arrière reste efficace</t>
  </si>
  <si>
    <t xml:space="preserve">Le transfert de masse d'avant en arrière est proportionnel au rapport entre la hauteur du centre de gravité et l'empattement du véhicule, </t>
  </si>
  <si>
    <t>et le transfert de masse latéral (additionné à l'avant et à l'arrière) est proportionnel au rapport entre la hauteur du centre de gravité et la voie du véhicule</t>
  </si>
  <si>
    <t>On constate un déplacement du centre de gravité avec le transfert de masse</t>
  </si>
  <si>
    <r>
      <t xml:space="preserve">Quand on ajoute du poids à l'avant </t>
    </r>
    <r>
      <rPr>
        <u/>
        <sz val="11"/>
        <rFont val="Calibri"/>
        <family val="2"/>
        <scheme val="minor"/>
      </rPr>
      <t>devant l'essieu</t>
    </r>
    <r>
      <rPr>
        <sz val="11"/>
        <rFont val="Calibri"/>
        <family val="2"/>
        <scheme val="minor"/>
      </rPr>
      <t>, on déleste automatiquement du poids à l'arrière (transfert) si on n'ajoute pas directement le poids sur l'essieu</t>
    </r>
  </si>
  <si>
    <t>Exemple de grille de modèles</t>
  </si>
  <si>
    <t>Si on ajoute du poids en changeant la batterie, il faut juste ajouter le complément à son poids initial</t>
  </si>
  <si>
    <t>Exemple : si la batterie initiale fait 97g (1300mA) et que l'on passe à 180g (2200mA), il ne faut ajouter que le complément de 83g (180-97=83)</t>
  </si>
  <si>
    <t xml:space="preserve">      Facile, mais ne libère pas de poids sur le modèle</t>
  </si>
  <si>
    <t xml:space="preserve">      Plus compliqué, ou reporter ce poids de l'arrière sur l'avant</t>
  </si>
  <si>
    <t>Amélioration de la répartition du poids sur un Crawler scale</t>
  </si>
  <si>
    <t xml:space="preserve">      Proposition (châssis seul, sans carrosserie)</t>
  </si>
  <si>
    <t>Poids complet (avec carrosserie, moteur et électronique, sans accu)</t>
  </si>
  <si>
    <t>Poids châssis nu (sans carrosserie ni accu, avec moteur et électronique)</t>
  </si>
  <si>
    <t>Poids châssis nu (sans carrosserie, avec accu, moteur et électronique)</t>
  </si>
  <si>
    <t>Poids complet tout équipé (avec carrosserie, moteur, électronique et accu)</t>
  </si>
  <si>
    <t>Capot de différentiel en métal (11g, 27g, 35g par pièce)</t>
  </si>
  <si>
    <t>Treuil en métal (opérationnel 60g, ou factice avec du plomb)</t>
  </si>
  <si>
    <t>Mettre du poids à l'avant et le plus bas possible permet un meilleur comportement en franchissement</t>
  </si>
  <si>
    <t>En rapport poids/courant, la batterie 2200mA est plus performante, et ajoute naturellement du poids à l'avant</t>
  </si>
  <si>
    <t>Mais le TRX4 est un châssis long donc ça a du sens car il se renversera quand même moins en montée</t>
  </si>
  <si>
    <t>Corrigé</t>
  </si>
  <si>
    <t>gr</t>
  </si>
  <si>
    <t>Solution 2 :</t>
  </si>
  <si>
    <t>Solution 1 :</t>
  </si>
  <si>
    <t>Merci RC Mod.Aventure</t>
  </si>
  <si>
    <t>1- Identifier les caractéristiques initiales du modèle</t>
  </si>
  <si>
    <t>2- Effectuer la pesée initiale du modèle</t>
  </si>
  <si>
    <t>4- Construire la nouvelle répartition du poids à partir de la proposition de l'étape 3</t>
  </si>
  <si>
    <t>5- Effectuer la pesée finale du modèle après les modifications de poids</t>
  </si>
  <si>
    <t>Pesée initiale</t>
  </si>
  <si>
    <t>Pesée finale</t>
  </si>
  <si>
    <t>sans carro</t>
  </si>
  <si>
    <t>avec carro</t>
  </si>
  <si>
    <t>initiale</t>
  </si>
  <si>
    <t>finale</t>
  </si>
  <si>
    <t>Différence de poids initiale  &amp; finale</t>
  </si>
  <si>
    <t>Brass :</t>
  </si>
  <si>
    <t>3- Chercher la nouvelle répartition du poids en %</t>
  </si>
  <si>
    <t>Recherche de répartition du poids en % (Avec carrosserie)</t>
  </si>
  <si>
    <t>Recherche de répartition du poids en % (Sans carrosserie)</t>
  </si>
  <si>
    <t>Proposition (châssis complet avec carrosserie)</t>
  </si>
  <si>
    <t>6- Comparer les résultats et revenir au points 1- et 3- pour affiner si nécessaire</t>
  </si>
  <si>
    <r>
      <t xml:space="preserve">Pesée initiale du modèle   </t>
    </r>
    <r>
      <rPr>
        <sz val="11"/>
        <color theme="1"/>
        <rFont val="Calibri"/>
        <family val="2"/>
        <scheme val="minor"/>
      </rPr>
      <t>(complet en ordre de marche)</t>
    </r>
  </si>
  <si>
    <t>Poids complet du modèle mesuré</t>
  </si>
  <si>
    <t>Différence de poids entre l'avant et l'arrière</t>
  </si>
  <si>
    <t>Différence de poids entre la gauche et la droite</t>
  </si>
  <si>
    <t>Corrections calculées du modèle</t>
  </si>
  <si>
    <t>Jeep Wrangler</t>
  </si>
  <si>
    <t>&lt;Date&gt;</t>
  </si>
  <si>
    <t>Poids du moteur brushed 21T Traxxas, capot différentiel (27g)</t>
  </si>
  <si>
    <t>Poids du récepteur et du variateur (64g)</t>
  </si>
  <si>
    <t>Ajout de poids à l'avant par un moyen quelconque (hexagone laiton)</t>
  </si>
  <si>
    <t>Jeep Wrangler en ABS</t>
  </si>
  <si>
    <t>Erreur</t>
  </si>
  <si>
    <t xml:space="preserve">En réalité, l'écart est beaucoup moins important notamment avec tout ce qui est ajouté sur le modèle, et on a souvent plus de poids sur l'arrière que sur l'avant </t>
  </si>
  <si>
    <t xml:space="preserve">A partir du moment où, en ordre de marche, on a une prépondérance sur l'avant, même légère, c'est suffisant pour l'équilibre </t>
  </si>
  <si>
    <t xml:space="preserve">Avoir trop de poids sur l'avant, notamment avec un véhicule lourd, sera néfaste dans les dévers et en descente </t>
  </si>
  <si>
    <t>Finalement, la meilleure répartition sur un terrain, est celle qui convient le mieux au pilote avec son véhicule et son style de conduite</t>
  </si>
  <si>
    <t xml:space="preserve">Attention: 60/40, est une répartition idéale de compétition en crawler pur ... qui n'est pas forcément réaliste pour du crawler scale </t>
  </si>
  <si>
    <t>A chacun de trouver le bon compromis de poids entre l'avant et l'arrière</t>
  </si>
  <si>
    <t>v0.1</t>
  </si>
  <si>
    <t>La répartition optimum en crawler pur est de 60% à l'avant, et de 40% à l'arrière</t>
  </si>
  <si>
    <t>En réalité, pour du crawler scale, la répartition peut être plus atténuée (voir Notes)</t>
  </si>
  <si>
    <t>Pour du crawler pur, la répartition optimum est de 60% à l'avant, et de 40% à l'arrière</t>
  </si>
  <si>
    <t>Mettre la largeur de la colonne J à L: 35 pour imprimer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</si>
</sst>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rgb="FF365F91"/>
      <name val="Calibri"/>
      <family val="2"/>
    </font>
    <font>
      <b/>
      <sz val="11"/>
      <color rgb="FF365F91"/>
      <name val="Calibri"/>
      <family val="2"/>
    </font>
    <font>
      <b/>
      <u/>
      <sz val="10"/>
      <color indexed="12"/>
      <name val="Arial"/>
      <family val="2"/>
    </font>
    <font>
      <b/>
      <sz val="11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u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4F81BD"/>
      </top>
      <bottom style="medium">
        <color rgb="FF4F81BD"/>
      </bottom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6" fillId="0" borderId="0"/>
  </cellStyleXfs>
  <cellXfs count="53">
    <xf numFmtId="0" fontId="0" fillId="0" borderId="0" xfId="0"/>
    <xf numFmtId="0" fontId="5" fillId="0" borderId="0" xfId="0" applyFont="1"/>
    <xf numFmtId="0" fontId="7" fillId="0" borderId="0" xfId="0" applyFont="1"/>
    <xf numFmtId="14" fontId="0" fillId="0" borderId="0" xfId="0" applyNumberFormat="1"/>
    <xf numFmtId="0" fontId="8" fillId="0" borderId="0" xfId="2" applyFont="1" applyAlignment="1" applyProtection="1"/>
    <xf numFmtId="2" fontId="0" fillId="0" borderId="0" xfId="0" applyNumberFormat="1"/>
    <xf numFmtId="0" fontId="0" fillId="0" borderId="0" xfId="0" applyFont="1"/>
    <xf numFmtId="0" fontId="10" fillId="0" borderId="0" xfId="2" applyFont="1" applyAlignment="1" applyProtection="1"/>
    <xf numFmtId="0" fontId="9" fillId="0" borderId="0" xfId="0" applyFont="1"/>
    <xf numFmtId="0" fontId="5" fillId="0" borderId="0" xfId="0" applyFont="1" applyAlignment="1">
      <alignment horizontal="left"/>
    </xf>
    <xf numFmtId="0" fontId="13" fillId="0" borderId="1" xfId="0" applyFont="1" applyBorder="1" applyAlignment="1">
      <alignment vertical="top" wrapText="1"/>
    </xf>
    <xf numFmtId="0" fontId="13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4" fillId="0" borderId="0" xfId="2" applyFont="1" applyAlignment="1" applyProtection="1"/>
    <xf numFmtId="0" fontId="15" fillId="4" borderId="0" xfId="0" applyFont="1" applyFill="1"/>
    <xf numFmtId="0" fontId="7" fillId="6" borderId="0" xfId="0" applyFont="1" applyFill="1"/>
    <xf numFmtId="9" fontId="0" fillId="0" borderId="0" xfId="0" applyNumberFormat="1"/>
    <xf numFmtId="164" fontId="0" fillId="0" borderId="0" xfId="0" applyNumberFormat="1"/>
    <xf numFmtId="0" fontId="7" fillId="7" borderId="0" xfId="0" applyFont="1" applyFill="1"/>
    <xf numFmtId="2" fontId="0" fillId="2" borderId="0" xfId="0" applyNumberFormat="1" applyFill="1"/>
    <xf numFmtId="0" fontId="0" fillId="0" borderId="0" xfId="0" applyAlignment="1"/>
    <xf numFmtId="0" fontId="0" fillId="8" borderId="0" xfId="0" applyFill="1"/>
    <xf numFmtId="0" fontId="0" fillId="9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0" fontId="5" fillId="0" borderId="0" xfId="0" applyFont="1" applyAlignment="1">
      <alignment horizontal="right"/>
    </xf>
    <xf numFmtId="1" fontId="18" fillId="2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2" fontId="18" fillId="10" borderId="0" xfId="0" applyNumberFormat="1" applyFont="1" applyFill="1"/>
    <xf numFmtId="1" fontId="5" fillId="5" borderId="0" xfId="0" applyNumberFormat="1" applyFont="1" applyFill="1" applyAlignment="1">
      <alignment horizontal="right"/>
    </xf>
    <xf numFmtId="1" fontId="0" fillId="0" borderId="0" xfId="0" applyNumberFormat="1"/>
    <xf numFmtId="1" fontId="5" fillId="5" borderId="0" xfId="0" applyNumberFormat="1" applyFont="1" applyFill="1"/>
    <xf numFmtId="0" fontId="15" fillId="0" borderId="0" xfId="0" applyFont="1"/>
    <xf numFmtId="0" fontId="0" fillId="0" borderId="0" xfId="0" applyNumberFormat="1"/>
    <xf numFmtId="0" fontId="11" fillId="0" borderId="0" xfId="0" applyNumberFormat="1" applyFont="1"/>
    <xf numFmtId="1" fontId="5" fillId="4" borderId="0" xfId="0" applyNumberFormat="1" applyFont="1" applyFill="1"/>
    <xf numFmtId="1" fontId="0" fillId="4" borderId="0" xfId="0" applyNumberFormat="1" applyFill="1"/>
    <xf numFmtId="0" fontId="7" fillId="9" borderId="0" xfId="0" applyFont="1" applyFill="1"/>
    <xf numFmtId="1" fontId="5" fillId="0" borderId="0" xfId="0" applyNumberFormat="1" applyFont="1"/>
    <xf numFmtId="1" fontId="7" fillId="9" borderId="0" xfId="0" applyNumberFormat="1" applyFont="1" applyFill="1"/>
    <xf numFmtId="1" fontId="7" fillId="7" borderId="0" xfId="0" applyNumberFormat="1" applyFont="1" applyFill="1"/>
    <xf numFmtId="1" fontId="7" fillId="6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/>
    <xf numFmtId="165" fontId="0" fillId="0" borderId="0" xfId="0" applyNumberFormat="1"/>
    <xf numFmtId="0" fontId="18" fillId="0" borderId="0" xfId="0" applyFont="1"/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Lien hypertexte" xfId="2" builtinId="8"/>
    <cellStyle name="Normal" xfId="0" builtinId="0"/>
    <cellStyle name="Normal 2" xfId="1"/>
    <cellStyle name="Normal 2 2" xfId="4"/>
    <cellStyle name="Normal 3" xfId="3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/modelisme/ferroviaire/A_acheter_fer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/Modelisme/auto/fiches/am&#233;liorations/amelioration_scal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èles"/>
      <sheetName val="Décor"/>
      <sheetName val="Matériaux"/>
      <sheetName val="Notes"/>
      <sheetName val="Fait"/>
      <sheetName val="Collec"/>
      <sheetName val="Nouveautés"/>
      <sheetName val="Extract"/>
      <sheetName val="Répertoire"/>
      <sheetName val="Maintenance"/>
      <sheetName val="Autres échel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X4 (1)"/>
      <sheetName val="TRX4 (2)"/>
      <sheetName val="SCX10 (1)"/>
      <sheetName val="SCX10 (2)"/>
      <sheetName val="SCX10 (3)"/>
      <sheetName val="SCX10 (4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yRi0puHqQ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workbookViewId="0">
      <pane xSplit="13" ySplit="3" topLeftCell="N4" activePane="bottomRight" state="frozen"/>
      <selection pane="topRight" activeCell="N1" sqref="N1"/>
      <selection pane="bottomLeft" activeCell="A4" sqref="A4"/>
      <selection pane="bottomRight" activeCell="A2" sqref="A2"/>
    </sheetView>
  </sheetViews>
  <sheetFormatPr baseColWidth="10" defaultRowHeight="15"/>
  <cols>
    <col min="1" max="1" width="3.140625" customWidth="1"/>
    <col min="2" max="2" width="4.42578125" customWidth="1"/>
    <col min="4" max="4" width="23.7109375" customWidth="1"/>
    <col min="5" max="5" width="24.7109375" customWidth="1"/>
    <col min="6" max="6" width="2" customWidth="1"/>
    <col min="7" max="7" width="7.5703125" customWidth="1"/>
    <col min="8" max="8" width="8.7109375" customWidth="1"/>
    <col min="9" max="9" width="7.7109375" customWidth="1"/>
    <col min="10" max="10" width="3.28515625" customWidth="1"/>
    <col min="11" max="11" width="7.7109375" customWidth="1"/>
    <col min="12" max="12" width="34.7109375" customWidth="1"/>
    <col min="13" max="13" width="9.28515625" customWidth="1"/>
    <col min="14" max="14" width="10.5703125" customWidth="1"/>
    <col min="15" max="15" width="9.5703125" customWidth="1"/>
    <col min="16" max="16" width="10.7109375" customWidth="1"/>
    <col min="17" max="18" width="9.5703125" customWidth="1"/>
    <col min="19" max="19" width="7.28515625" customWidth="1"/>
  </cols>
  <sheetData>
    <row r="1" spans="1:21">
      <c r="A1" s="2" t="s">
        <v>106</v>
      </c>
      <c r="G1" s="34" t="s">
        <v>90</v>
      </c>
      <c r="H1" s="34" t="s">
        <v>144</v>
      </c>
      <c r="J1" t="s">
        <v>161</v>
      </c>
      <c r="N1" s="50">
        <v>45227</v>
      </c>
      <c r="O1" s="51"/>
      <c r="P1" s="3"/>
      <c r="Q1" s="51" t="s">
        <v>145</v>
      </c>
      <c r="R1" s="51"/>
    </row>
    <row r="2" spans="1:21" ht="15" customHeight="1">
      <c r="N2" s="52" t="s">
        <v>126</v>
      </c>
      <c r="O2" s="52"/>
      <c r="P2" t="s">
        <v>77</v>
      </c>
      <c r="Q2" s="52" t="s">
        <v>127</v>
      </c>
      <c r="R2" s="52"/>
      <c r="S2" t="s">
        <v>77</v>
      </c>
    </row>
    <row r="3" spans="1:21">
      <c r="A3" s="3"/>
      <c r="B3" s="2" t="s">
        <v>87</v>
      </c>
      <c r="C3" s="2"/>
      <c r="E3" s="46">
        <v>45227</v>
      </c>
      <c r="G3" t="s">
        <v>22</v>
      </c>
      <c r="K3" s="2" t="s">
        <v>139</v>
      </c>
      <c r="M3" s="44"/>
      <c r="N3" t="s">
        <v>128</v>
      </c>
      <c r="O3" t="s">
        <v>129</v>
      </c>
      <c r="P3" t="s">
        <v>130</v>
      </c>
      <c r="Q3" t="s">
        <v>128</v>
      </c>
      <c r="R3" t="s">
        <v>129</v>
      </c>
      <c r="S3" t="s">
        <v>131</v>
      </c>
    </row>
    <row r="4" spans="1:21">
      <c r="B4" t="s">
        <v>75</v>
      </c>
      <c r="E4" t="s">
        <v>149</v>
      </c>
      <c r="G4">
        <v>775</v>
      </c>
      <c r="H4" t="s">
        <v>17</v>
      </c>
      <c r="K4" t="s">
        <v>7</v>
      </c>
      <c r="L4" t="s">
        <v>140</v>
      </c>
      <c r="M4" s="45" t="s">
        <v>150</v>
      </c>
      <c r="N4" s="20">
        <f>G11</f>
        <v>2440</v>
      </c>
      <c r="O4" s="17">
        <f>G13</f>
        <v>3215</v>
      </c>
      <c r="P4" s="19">
        <v>1</v>
      </c>
      <c r="Q4" s="39">
        <v>2348</v>
      </c>
      <c r="R4" s="28">
        <v>3356</v>
      </c>
      <c r="S4" s="19">
        <v>1</v>
      </c>
    </row>
    <row r="5" spans="1:21">
      <c r="B5" t="s">
        <v>78</v>
      </c>
      <c r="G5">
        <v>1552</v>
      </c>
      <c r="H5" t="s">
        <v>17</v>
      </c>
      <c r="K5" t="s">
        <v>8</v>
      </c>
      <c r="L5" t="s">
        <v>15</v>
      </c>
      <c r="M5" s="47">
        <f>IF((N5+N6)&lt;N4,ABS((N5+N6)-N4)/2,-ABS((N5+N6)-N4)/2)</f>
        <v>8</v>
      </c>
      <c r="N5" s="32">
        <f>1513+0</f>
        <v>1513</v>
      </c>
      <c r="O5" s="32">
        <f>1820+0</f>
        <v>1820</v>
      </c>
      <c r="P5" s="19">
        <f>O5/O4</f>
        <v>0.56609642301710728</v>
      </c>
      <c r="Q5">
        <v>1458</v>
      </c>
      <c r="R5">
        <v>2014</v>
      </c>
      <c r="S5" s="19">
        <f>R5/R4</f>
        <v>0.60011918951132304</v>
      </c>
    </row>
    <row r="6" spans="1:21">
      <c r="B6" t="s">
        <v>146</v>
      </c>
      <c r="G6">
        <v>0</v>
      </c>
      <c r="H6" t="s">
        <v>17</v>
      </c>
      <c r="K6" t="s">
        <v>9</v>
      </c>
      <c r="L6" t="s">
        <v>16</v>
      </c>
      <c r="M6" s="47">
        <f>IF((O5+O6)&lt;O4,ABS(((O5+O6)-O4)/2),-ABS(((O5+O6)-O4)/2))</f>
        <v>28</v>
      </c>
      <c r="N6" s="32">
        <f>911+0</f>
        <v>911</v>
      </c>
      <c r="O6" s="32">
        <f>1339+0</f>
        <v>1339</v>
      </c>
      <c r="P6" s="19">
        <f>O6/O4</f>
        <v>0.41648522550544326</v>
      </c>
      <c r="Q6">
        <v>884</v>
      </c>
      <c r="R6">
        <v>1342</v>
      </c>
      <c r="S6" s="19">
        <f>R6/R4</f>
        <v>0.39988081048867702</v>
      </c>
    </row>
    <row r="7" spans="1:21">
      <c r="B7" t="s">
        <v>83</v>
      </c>
      <c r="G7">
        <f>161*4</f>
        <v>644</v>
      </c>
      <c r="H7" t="s">
        <v>17</v>
      </c>
      <c r="L7" t="s">
        <v>141</v>
      </c>
      <c r="M7" s="47"/>
      <c r="N7" s="32">
        <f>ABS(N5-N6)</f>
        <v>602</v>
      </c>
      <c r="O7" s="32">
        <f>ABS(O5-O6)</f>
        <v>481</v>
      </c>
      <c r="P7" s="19">
        <f>O7/O4</f>
        <v>0.14961119751166407</v>
      </c>
      <c r="Q7">
        <f t="shared" ref="Q7" si="0">Q5-Q6</f>
        <v>574</v>
      </c>
      <c r="R7">
        <f>R5-R6</f>
        <v>672</v>
      </c>
      <c r="S7" s="19">
        <f>R7/R4</f>
        <v>0.20023837902264602</v>
      </c>
    </row>
    <row r="8" spans="1:21">
      <c r="B8" t="s">
        <v>147</v>
      </c>
      <c r="G8">
        <v>64</v>
      </c>
      <c r="H8" t="s">
        <v>17</v>
      </c>
      <c r="K8" t="s">
        <v>13</v>
      </c>
      <c r="L8" t="s">
        <v>11</v>
      </c>
      <c r="M8" s="47">
        <f>IF((N8+N9)&lt;N4,ABS(((N8+N9)-N4)/2),-ABS(((N8+N9)-N4)/2))</f>
        <v>-8</v>
      </c>
      <c r="N8" s="32">
        <f>1273-0</f>
        <v>1273</v>
      </c>
      <c r="O8" s="32">
        <f>1671-0</f>
        <v>1671</v>
      </c>
      <c r="P8" s="19">
        <f>O8/O4</f>
        <v>0.51975116640746499</v>
      </c>
      <c r="Q8">
        <v>1200</v>
      </c>
      <c r="R8">
        <v>1577</v>
      </c>
      <c r="S8" s="19">
        <f>R8/R4</f>
        <v>0.46990464839094159</v>
      </c>
    </row>
    <row r="9" spans="1:21">
      <c r="B9" t="s">
        <v>76</v>
      </c>
      <c r="G9">
        <v>180</v>
      </c>
      <c r="H9" t="s">
        <v>17</v>
      </c>
      <c r="K9" t="s">
        <v>14</v>
      </c>
      <c r="L9" t="s">
        <v>12</v>
      </c>
      <c r="M9" s="47">
        <f>IF((O8+O9)&lt;O4,ABS(((O8+O9)-O4)/2),-ABS(((O8+O9)-O4)/2))</f>
        <v>-5.5</v>
      </c>
      <c r="N9" s="32">
        <f>1183-0</f>
        <v>1183</v>
      </c>
      <c r="O9" s="32">
        <f>1555-0</f>
        <v>1555</v>
      </c>
      <c r="P9" s="19">
        <f>O9/O4</f>
        <v>0.48367029548989116</v>
      </c>
      <c r="Q9">
        <v>1156</v>
      </c>
      <c r="R9">
        <v>1362</v>
      </c>
      <c r="S9" s="19">
        <f>R9/R4</f>
        <v>0.40584028605482719</v>
      </c>
    </row>
    <row r="10" spans="1:21">
      <c r="B10" t="s">
        <v>109</v>
      </c>
      <c r="G10" s="23">
        <f>SUM(G5:G8)</f>
        <v>2260</v>
      </c>
      <c r="H10" t="s">
        <v>17</v>
      </c>
      <c r="L10" t="s">
        <v>142</v>
      </c>
      <c r="N10">
        <f t="shared" ref="N10:S10" si="1">ABS(N8-N9)</f>
        <v>90</v>
      </c>
      <c r="O10">
        <f t="shared" si="1"/>
        <v>116</v>
      </c>
      <c r="P10" s="19">
        <f t="shared" si="1"/>
        <v>3.6080870917573837E-2</v>
      </c>
      <c r="Q10">
        <f t="shared" si="1"/>
        <v>44</v>
      </c>
      <c r="R10">
        <f t="shared" si="1"/>
        <v>215</v>
      </c>
      <c r="S10" s="19">
        <f t="shared" si="1"/>
        <v>6.40643623361144E-2</v>
      </c>
    </row>
    <row r="11" spans="1:21">
      <c r="B11" t="s">
        <v>110</v>
      </c>
      <c r="G11" s="20">
        <f>SUM(G5:G9)</f>
        <v>2440</v>
      </c>
      <c r="H11" t="s">
        <v>17</v>
      </c>
      <c r="K11" t="s">
        <v>92</v>
      </c>
      <c r="L11" t="s">
        <v>86</v>
      </c>
      <c r="N11">
        <f>N5+N6</f>
        <v>2424</v>
      </c>
      <c r="O11">
        <f>O5+O6</f>
        <v>3159</v>
      </c>
      <c r="P11" s="19">
        <f>O11/O4</f>
        <v>0.98258164852255059</v>
      </c>
      <c r="Q11">
        <f>Q5+Q6</f>
        <v>2342</v>
      </c>
      <c r="R11">
        <f>R5+R6</f>
        <v>3356</v>
      </c>
      <c r="S11" s="19">
        <f>R11/R4</f>
        <v>1</v>
      </c>
      <c r="U11" s="22"/>
    </row>
    <row r="12" spans="1:21">
      <c r="B12" t="s">
        <v>108</v>
      </c>
      <c r="G12" s="24">
        <f>G10+G4</f>
        <v>3035</v>
      </c>
      <c r="H12" t="s">
        <v>17</v>
      </c>
      <c r="L12" t="s">
        <v>132</v>
      </c>
      <c r="N12" s="40">
        <f>(Q19+Q20)-(N5+N6)</f>
        <v>0</v>
      </c>
      <c r="O12" s="40">
        <f>(Q16+Q17)-(O5+O6)</f>
        <v>218.40000000000009</v>
      </c>
      <c r="P12" s="19">
        <f>O12/O4</f>
        <v>6.7931570762052904E-2</v>
      </c>
      <c r="Q12" s="40">
        <f>Q13-Q4</f>
        <v>76</v>
      </c>
      <c r="R12" s="40">
        <f>R13-R4</f>
        <v>21.400000000000091</v>
      </c>
      <c r="S12" s="19">
        <f>R12/R4</f>
        <v>6.3766388557807184E-3</v>
      </c>
    </row>
    <row r="13" spans="1:21">
      <c r="B13" t="s">
        <v>111</v>
      </c>
      <c r="G13" s="17">
        <f>SUM(G4:G9)</f>
        <v>3215</v>
      </c>
      <c r="H13" t="s">
        <v>17</v>
      </c>
      <c r="K13" s="2" t="s">
        <v>143</v>
      </c>
      <c r="M13" s="27" t="s">
        <v>89</v>
      </c>
      <c r="N13" s="41">
        <f>Q19+Q20</f>
        <v>2424</v>
      </c>
      <c r="O13" s="28">
        <f>Q16+Q17</f>
        <v>3377.4</v>
      </c>
      <c r="P13" s="19">
        <v>1</v>
      </c>
      <c r="Q13" s="42">
        <f>N13</f>
        <v>2424</v>
      </c>
      <c r="R13" s="43">
        <f>O13</f>
        <v>3377.4</v>
      </c>
      <c r="S13" s="19">
        <v>1</v>
      </c>
    </row>
    <row r="14" spans="1:21" ht="6" customHeight="1"/>
    <row r="15" spans="1:21">
      <c r="B15" s="2" t="s">
        <v>91</v>
      </c>
      <c r="F15" s="44"/>
      <c r="G15" s="44" t="s">
        <v>30</v>
      </c>
      <c r="H15" t="s">
        <v>82</v>
      </c>
      <c r="I15" s="44" t="s">
        <v>2</v>
      </c>
      <c r="J15" s="44"/>
      <c r="K15" s="2" t="s">
        <v>135</v>
      </c>
      <c r="N15" t="s">
        <v>77</v>
      </c>
      <c r="O15" t="s">
        <v>18</v>
      </c>
      <c r="P15" t="s">
        <v>2</v>
      </c>
      <c r="Q15" t="s">
        <v>117</v>
      </c>
      <c r="R15" t="s">
        <v>19</v>
      </c>
    </row>
    <row r="16" spans="1:21">
      <c r="C16" t="s">
        <v>76</v>
      </c>
      <c r="G16">
        <v>0</v>
      </c>
      <c r="H16" t="s">
        <v>71</v>
      </c>
      <c r="I16" t="s">
        <v>0</v>
      </c>
      <c r="K16" s="29" t="s">
        <v>84</v>
      </c>
      <c r="M16" s="25" t="s">
        <v>20</v>
      </c>
      <c r="N16" s="26">
        <f>O5/O4</f>
        <v>0.56609642301710728</v>
      </c>
      <c r="O16" s="16">
        <v>12</v>
      </c>
      <c r="P16" s="32">
        <f>O5*O16/100</f>
        <v>218.4</v>
      </c>
      <c r="Q16" s="32">
        <f>O5+P16</f>
        <v>2038.4</v>
      </c>
      <c r="R16" s="5">
        <f>100*Q16/O13</f>
        <v>60.354118552732871</v>
      </c>
      <c r="S16" s="5" t="s">
        <v>10</v>
      </c>
    </row>
    <row r="17" spans="3:23">
      <c r="C17" t="s">
        <v>73</v>
      </c>
      <c r="G17">
        <f>69*2</f>
        <v>138</v>
      </c>
      <c r="H17" t="s">
        <v>71</v>
      </c>
      <c r="I17" t="s">
        <v>0</v>
      </c>
      <c r="K17" s="29" t="s">
        <v>85</v>
      </c>
      <c r="M17" s="25" t="s">
        <v>21</v>
      </c>
      <c r="N17" s="26">
        <f>O6/O4</f>
        <v>0.41648522550544326</v>
      </c>
      <c r="O17" s="16">
        <v>0</v>
      </c>
      <c r="P17" s="32">
        <f>O6*O17/100</f>
        <v>0</v>
      </c>
      <c r="Q17" s="32">
        <f>IF(P17&gt;=0,O6+ABS(P17),O6-ABS(P17))</f>
        <v>1339</v>
      </c>
      <c r="R17" s="5">
        <f>100*Q17/O13</f>
        <v>39.645881447267129</v>
      </c>
      <c r="S17" s="5" t="s">
        <v>10</v>
      </c>
    </row>
    <row r="18" spans="3:23">
      <c r="C18" t="s">
        <v>112</v>
      </c>
      <c r="G18">
        <v>0</v>
      </c>
      <c r="H18" t="s">
        <v>70</v>
      </c>
      <c r="I18" t="s">
        <v>0</v>
      </c>
      <c r="K18" s="2" t="s">
        <v>136</v>
      </c>
      <c r="N18" s="5"/>
      <c r="P18" s="32"/>
      <c r="Q18" s="32"/>
      <c r="R18" s="5"/>
    </row>
    <row r="19" spans="3:23">
      <c r="C19" t="s">
        <v>81</v>
      </c>
      <c r="G19">
        <v>0</v>
      </c>
      <c r="H19" t="s">
        <v>70</v>
      </c>
      <c r="I19" t="s">
        <v>0</v>
      </c>
      <c r="K19" t="s">
        <v>84</v>
      </c>
      <c r="M19" s="25" t="s">
        <v>20</v>
      </c>
      <c r="N19" s="26">
        <f>N5/N4</f>
        <v>0.6200819672131147</v>
      </c>
      <c r="O19" s="16">
        <v>0</v>
      </c>
      <c r="P19" s="32">
        <f>N5*O19/100</f>
        <v>0</v>
      </c>
      <c r="Q19" s="32">
        <f>N5+P19</f>
        <v>1513</v>
      </c>
      <c r="R19" s="5">
        <f>100*Q19/N13</f>
        <v>62.417491749174914</v>
      </c>
      <c r="S19" s="5" t="s">
        <v>10</v>
      </c>
    </row>
    <row r="20" spans="3:23">
      <c r="C20" t="s">
        <v>80</v>
      </c>
      <c r="G20">
        <f>17*2</f>
        <v>34</v>
      </c>
      <c r="H20" t="s">
        <v>70</v>
      </c>
      <c r="I20" t="s">
        <v>0</v>
      </c>
      <c r="K20" t="s">
        <v>85</v>
      </c>
      <c r="M20" s="25" t="s">
        <v>21</v>
      </c>
      <c r="N20" s="26">
        <f>N6/N4</f>
        <v>0.37336065573770494</v>
      </c>
      <c r="O20" s="16">
        <v>0</v>
      </c>
      <c r="P20" s="32">
        <f>N6*O20/100</f>
        <v>0</v>
      </c>
      <c r="Q20" s="32">
        <f>IF(P20&gt;=0,N6+ABS(P20),N6-ABS(P20))</f>
        <v>911</v>
      </c>
      <c r="R20" s="5">
        <f>100*Q20/N13</f>
        <v>37.582508250825086</v>
      </c>
      <c r="S20" s="5" t="s">
        <v>10</v>
      </c>
    </row>
    <row r="21" spans="3:23">
      <c r="C21" t="s">
        <v>1</v>
      </c>
      <c r="G21">
        <v>0</v>
      </c>
      <c r="H21" t="s">
        <v>71</v>
      </c>
      <c r="I21" t="s">
        <v>0</v>
      </c>
    </row>
    <row r="22" spans="3:23">
      <c r="C22" t="s">
        <v>79</v>
      </c>
      <c r="G22">
        <v>0</v>
      </c>
      <c r="H22" t="s">
        <v>71</v>
      </c>
      <c r="I22" t="s">
        <v>0</v>
      </c>
      <c r="K22" s="2" t="s">
        <v>137</v>
      </c>
      <c r="O22" s="2" t="s">
        <v>107</v>
      </c>
      <c r="T22" s="1"/>
      <c r="U22" s="5"/>
      <c r="W22" s="18"/>
    </row>
    <row r="23" spans="3:23">
      <c r="C23" t="s">
        <v>3</v>
      </c>
      <c r="G23">
        <v>43</v>
      </c>
      <c r="H23" t="s">
        <v>71</v>
      </c>
      <c r="I23" t="s">
        <v>0</v>
      </c>
      <c r="L23" t="str">
        <f>"Ajouter "&amp;O16&amp; " % sur l'avant"</f>
        <v>Ajouter 12 % sur l'avant</v>
      </c>
      <c r="M23" s="33">
        <f>P16</f>
        <v>218.4</v>
      </c>
      <c r="N23" t="s">
        <v>6</v>
      </c>
      <c r="P23" t="str">
        <f>"Ajouter "&amp;O19&amp; " % sur l'avant"</f>
        <v>Ajouter 0 % sur l'avant</v>
      </c>
      <c r="S23" s="33">
        <f>P19</f>
        <v>0</v>
      </c>
      <c r="T23" t="s">
        <v>6</v>
      </c>
      <c r="U23" s="5"/>
      <c r="W23" s="18"/>
    </row>
    <row r="24" spans="3:23">
      <c r="C24" t="s">
        <v>113</v>
      </c>
      <c r="H24" t="s">
        <v>71</v>
      </c>
      <c r="I24" t="s">
        <v>0</v>
      </c>
      <c r="L24" t="str">
        <f>"      Facile, mais va ajouter "&amp;P16&amp;" grammes au modèle"</f>
        <v xml:space="preserve">      Facile, mais va ajouter 218,4 grammes au modèle</v>
      </c>
      <c r="P24" t="str">
        <f>"      Facile, mais va ajouter "&amp;P19&amp;" grammes au modèle"</f>
        <v xml:space="preserve">      Facile, mais va ajouter 0 grammes au modèle</v>
      </c>
      <c r="W24" s="18"/>
    </row>
    <row r="25" spans="3:23">
      <c r="C25" t="s">
        <v>69</v>
      </c>
      <c r="H25" t="s">
        <v>70</v>
      </c>
      <c r="I25" t="s">
        <v>0</v>
      </c>
      <c r="L25" t="s">
        <v>23</v>
      </c>
      <c r="P25" t="s">
        <v>23</v>
      </c>
      <c r="W25" s="18"/>
    </row>
    <row r="26" spans="3:23">
      <c r="C26" t="s">
        <v>148</v>
      </c>
      <c r="G26">
        <v>7</v>
      </c>
      <c r="I26" t="s">
        <v>0</v>
      </c>
      <c r="L26" t="s">
        <v>104</v>
      </c>
      <c r="P26" t="s">
        <v>104</v>
      </c>
      <c r="W26" s="18"/>
    </row>
    <row r="27" spans="3:23">
      <c r="C27" t="s">
        <v>24</v>
      </c>
      <c r="I27" t="s">
        <v>4</v>
      </c>
      <c r="L27" t="str">
        <f>"Retirer  " &amp; P17 &amp; " g (" &amp;O17&amp;"%) à l'arrière"</f>
        <v>Retirer  0 g (0%) à l'arrière</v>
      </c>
      <c r="M27" s="21">
        <f>P17</f>
        <v>0</v>
      </c>
      <c r="N27" t="s">
        <v>6</v>
      </c>
      <c r="P27" t="str">
        <f>"Retirer  " &amp; O20&amp; " g (" &amp;P20&amp;"%) à l'arrière"</f>
        <v>Retirer  0 g (0%) à l'arrière</v>
      </c>
      <c r="S27" s="21">
        <f>P20</f>
        <v>0</v>
      </c>
      <c r="T27" t="s">
        <v>6</v>
      </c>
      <c r="W27" s="18"/>
    </row>
    <row r="28" spans="3:23">
      <c r="C28" t="s">
        <v>88</v>
      </c>
      <c r="I28" t="s">
        <v>4</v>
      </c>
      <c r="L28" t="s">
        <v>105</v>
      </c>
      <c r="P28" t="s">
        <v>105</v>
      </c>
    </row>
    <row r="29" spans="3:23" ht="15" customHeight="1">
      <c r="C29" s="25" t="s">
        <v>120</v>
      </c>
      <c r="D29" s="29" t="str">
        <f>"         On cherche à ajouter  " &amp; P16 &amp; " g (" &amp;O16&amp;"%) à l'avant"</f>
        <v xml:space="preserve">         On cherche à ajouter  218,4 g (12%) à l'avant</v>
      </c>
      <c r="G29" s="31">
        <f>SUM(G16:G26)</f>
        <v>222</v>
      </c>
      <c r="H29" t="s">
        <v>118</v>
      </c>
      <c r="L29" t="str">
        <f>"Reporter "&amp;ABS(O16)+ABS(O17)&amp;" % sur l'avant"</f>
        <v>Reporter 12 % sur l'avant</v>
      </c>
      <c r="M29" s="37">
        <f>ABS(P16)+ABS(P17)</f>
        <v>218.4</v>
      </c>
      <c r="N29" t="s">
        <v>6</v>
      </c>
      <c r="P29" t="str">
        <f>"Reporter "&amp;ABS(O19)+ABS(O20)&amp;" % sur l'avant"</f>
        <v>Reporter 0 % sur l'avant</v>
      </c>
      <c r="S29" s="37">
        <f>ABS(P19)+ABS(P20)</f>
        <v>0</v>
      </c>
      <c r="T29" t="s">
        <v>6</v>
      </c>
    </row>
    <row r="30" spans="3:23">
      <c r="D30" s="29" t="str">
        <f>"         On cherche à retirer  " &amp; P17 &amp; " g (" &amp;O17&amp;"%) à l'arrière"</f>
        <v xml:space="preserve">         On cherche à retirer  0 g (0%) à l'arrière</v>
      </c>
      <c r="G30" s="21">
        <f>SUM(G27:G28)</f>
        <v>0</v>
      </c>
      <c r="H30" t="s">
        <v>118</v>
      </c>
    </row>
    <row r="31" spans="3:23">
      <c r="E31" t="s">
        <v>74</v>
      </c>
      <c r="G31" s="30">
        <f>G29-ABS(G30)</f>
        <v>222</v>
      </c>
      <c r="H31" t="s">
        <v>118</v>
      </c>
      <c r="I31" s="44"/>
      <c r="K31" s="15" t="s">
        <v>68</v>
      </c>
      <c r="N31" s="48" t="s">
        <v>158</v>
      </c>
    </row>
    <row r="32" spans="3:23">
      <c r="C32" s="25" t="s">
        <v>119</v>
      </c>
      <c r="D32" s="29" t="str">
        <f>"         On cherche à reporter  " &amp;M29&amp; " g (" &amp;ABS(O16)+ABS(O17)&amp;"%) sur l'avant"</f>
        <v xml:space="preserve">         On cherche à reporter  218,4 g (12%) sur l'avant</v>
      </c>
      <c r="G32" s="38">
        <f>M29</f>
        <v>218.4</v>
      </c>
      <c r="H32" t="s">
        <v>118</v>
      </c>
      <c r="N32" s="48" t="s">
        <v>159</v>
      </c>
    </row>
    <row r="33" spans="1:17">
      <c r="J33" s="44"/>
    </row>
    <row r="35" spans="1:17">
      <c r="F35" s="1"/>
    </row>
    <row r="37" spans="1:17">
      <c r="D37" s="7"/>
    </row>
    <row r="38" spans="1:17">
      <c r="D38" s="8"/>
      <c r="H38" s="6"/>
      <c r="I38" s="6"/>
      <c r="J38" s="6"/>
      <c r="L38" s="6"/>
      <c r="O38" s="6"/>
      <c r="P38" s="6"/>
      <c r="Q38" s="6"/>
    </row>
    <row r="40" spans="1:17">
      <c r="A40" s="3"/>
      <c r="B40" s="2"/>
      <c r="F40" s="1"/>
    </row>
    <row r="53" spans="4:13">
      <c r="D53" s="1"/>
      <c r="M53" s="1"/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9.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</sheetData>
  <mergeCells count="4">
    <mergeCell ref="N1:O1"/>
    <mergeCell ref="Q1:R1"/>
    <mergeCell ref="N2:O2"/>
    <mergeCell ref="Q2:R2"/>
  </mergeCells>
  <hyperlinks>
    <hyperlink ref="K31" location="Grille_de_modèles" display="Grille de modèles"/>
  </hyperlinks>
  <pageMargins left="0.70866141732283472" right="0.6" top="0.74803149606299213" bottom="0.74803149606299213" header="0.31496062992125984" footer="0.31496062992125984"/>
  <pageSetup paperSize="9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A2" sqref="A2"/>
    </sheetView>
  </sheetViews>
  <sheetFormatPr baseColWidth="10" defaultRowHeight="15"/>
  <cols>
    <col min="1" max="1" width="6.7109375" customWidth="1"/>
    <col min="2" max="2" width="9.7109375" customWidth="1"/>
    <col min="3" max="3" width="13.85546875" customWidth="1"/>
    <col min="4" max="4" width="13.140625" customWidth="1"/>
    <col min="6" max="6" width="15.7109375" customWidth="1"/>
    <col min="8" max="8" width="8.42578125" customWidth="1"/>
    <col min="9" max="9" width="2.7109375" customWidth="1"/>
    <col min="10" max="10" width="12.5703125" customWidth="1"/>
    <col min="11" max="11" width="12.140625" customWidth="1"/>
    <col min="14" max="14" width="19.5703125" customWidth="1"/>
  </cols>
  <sheetData>
    <row r="1" spans="1:11">
      <c r="A1" s="2" t="s">
        <v>5</v>
      </c>
      <c r="B1" s="49" t="s">
        <v>157</v>
      </c>
      <c r="C1" s="3">
        <v>45233</v>
      </c>
    </row>
    <row r="2" spans="1:11">
      <c r="A2" s="4"/>
      <c r="B2" t="s">
        <v>93</v>
      </c>
      <c r="C2" s="7" t="s">
        <v>25</v>
      </c>
      <c r="K2" t="s">
        <v>121</v>
      </c>
    </row>
    <row r="4" spans="1:11">
      <c r="B4" t="s">
        <v>122</v>
      </c>
    </row>
    <row r="5" spans="1:11">
      <c r="B5" t="s">
        <v>123</v>
      </c>
    </row>
    <row r="6" spans="1:11">
      <c r="B6" t="s">
        <v>134</v>
      </c>
    </row>
    <row r="7" spans="1:11">
      <c r="B7" t="s">
        <v>124</v>
      </c>
    </row>
    <row r="8" spans="1:11">
      <c r="B8" t="s">
        <v>125</v>
      </c>
    </row>
    <row r="9" spans="1:11">
      <c r="B9" t="s">
        <v>138</v>
      </c>
    </row>
    <row r="11" spans="1:11">
      <c r="B11" t="s">
        <v>160</v>
      </c>
      <c r="K11" t="s">
        <v>115</v>
      </c>
    </row>
    <row r="12" spans="1:11">
      <c r="C12" t="s">
        <v>96</v>
      </c>
      <c r="K12" t="s">
        <v>72</v>
      </c>
    </row>
    <row r="13" spans="1:11">
      <c r="B13" t="s">
        <v>133</v>
      </c>
      <c r="C13" t="s">
        <v>94</v>
      </c>
      <c r="K13" t="s">
        <v>116</v>
      </c>
    </row>
    <row r="14" spans="1:11">
      <c r="B14" t="s">
        <v>95</v>
      </c>
      <c r="K14" s="1"/>
    </row>
    <row r="15" spans="1:11">
      <c r="B15" s="29" t="s">
        <v>114</v>
      </c>
    </row>
    <row r="16" spans="1:11">
      <c r="B16" s="29"/>
    </row>
    <row r="17" spans="2:14">
      <c r="B17" s="29" t="s">
        <v>155</v>
      </c>
    </row>
    <row r="18" spans="2:14">
      <c r="B18" s="29" t="s">
        <v>151</v>
      </c>
    </row>
    <row r="19" spans="2:14">
      <c r="B19" s="29" t="s">
        <v>152</v>
      </c>
    </row>
    <row r="20" spans="2:14">
      <c r="B20" s="29" t="s">
        <v>153</v>
      </c>
    </row>
    <row r="21" spans="2:14">
      <c r="B21" s="29" t="s">
        <v>154</v>
      </c>
    </row>
    <row r="22" spans="2:14">
      <c r="B22" s="29" t="s">
        <v>156</v>
      </c>
    </row>
    <row r="23" spans="2:14">
      <c r="B23" s="9"/>
    </row>
    <row r="24" spans="2:14">
      <c r="B24" t="s">
        <v>102</v>
      </c>
    </row>
    <row r="25" spans="2:14">
      <c r="B25" t="s">
        <v>103</v>
      </c>
    </row>
    <row r="27" spans="2:14">
      <c r="B27" s="36" t="s">
        <v>100</v>
      </c>
    </row>
    <row r="28" spans="2:14">
      <c r="B28" s="35" t="s">
        <v>99</v>
      </c>
    </row>
    <row r="29" spans="2:14">
      <c r="B29" s="35" t="s">
        <v>97</v>
      </c>
    </row>
    <row r="30" spans="2:14">
      <c r="B30" t="s">
        <v>98</v>
      </c>
    </row>
    <row r="31" spans="2:14" ht="15.75" thickBot="1">
      <c r="K31" s="1"/>
    </row>
    <row r="32" spans="2:14" ht="15" customHeight="1" thickBot="1">
      <c r="C32" s="2" t="s">
        <v>101</v>
      </c>
      <c r="G32" s="10" t="s">
        <v>26</v>
      </c>
      <c r="H32" s="10" t="s">
        <v>27</v>
      </c>
      <c r="I32" s="10"/>
      <c r="J32" s="10" t="s">
        <v>28</v>
      </c>
      <c r="K32" s="10" t="s">
        <v>29</v>
      </c>
      <c r="L32" s="10" t="s">
        <v>30</v>
      </c>
      <c r="M32" s="10" t="s">
        <v>31</v>
      </c>
      <c r="N32" s="10" t="s">
        <v>32</v>
      </c>
    </row>
    <row r="33" spans="3:14" ht="15" customHeight="1">
      <c r="C33" t="s">
        <v>60</v>
      </c>
      <c r="D33" t="s">
        <v>57</v>
      </c>
      <c r="E33" t="s">
        <v>65</v>
      </c>
      <c r="G33" s="11" t="s">
        <v>33</v>
      </c>
      <c r="H33" s="12" t="s">
        <v>34</v>
      </c>
      <c r="I33" s="12"/>
      <c r="J33" s="12" t="s">
        <v>35</v>
      </c>
      <c r="K33" s="12" t="s">
        <v>36</v>
      </c>
      <c r="L33" s="12" t="s">
        <v>37</v>
      </c>
      <c r="M33" s="12" t="s">
        <v>38</v>
      </c>
      <c r="N33" s="12" t="s">
        <v>37</v>
      </c>
    </row>
    <row r="34" spans="3:14" ht="15" customHeight="1">
      <c r="D34" t="s">
        <v>57</v>
      </c>
      <c r="G34" s="13" t="s">
        <v>39</v>
      </c>
      <c r="H34" s="14" t="s">
        <v>34</v>
      </c>
      <c r="I34" s="14"/>
      <c r="J34" s="14" t="s">
        <v>40</v>
      </c>
      <c r="K34" s="14" t="s">
        <v>36</v>
      </c>
      <c r="L34" s="14" t="s">
        <v>37</v>
      </c>
      <c r="M34" s="14" t="s">
        <v>38</v>
      </c>
      <c r="N34" s="14" t="s">
        <v>37</v>
      </c>
    </row>
    <row r="35" spans="3:14" ht="15" customHeight="1">
      <c r="C35" t="s">
        <v>67</v>
      </c>
      <c r="D35" t="s">
        <v>57</v>
      </c>
      <c r="G35" s="11" t="s">
        <v>45</v>
      </c>
      <c r="H35" s="12" t="s">
        <v>34</v>
      </c>
      <c r="I35" s="12"/>
      <c r="J35" s="12" t="s">
        <v>46</v>
      </c>
      <c r="K35" s="12" t="s">
        <v>41</v>
      </c>
      <c r="L35" s="12" t="s">
        <v>37</v>
      </c>
      <c r="M35" s="12" t="s">
        <v>43</v>
      </c>
      <c r="N35" s="12" t="s">
        <v>44</v>
      </c>
    </row>
    <row r="36" spans="3:14" ht="15" customHeight="1">
      <c r="D36" t="s">
        <v>57</v>
      </c>
      <c r="G36" s="13" t="s">
        <v>49</v>
      </c>
      <c r="H36" s="14" t="s">
        <v>34</v>
      </c>
      <c r="I36" s="14"/>
      <c r="J36" s="14" t="s">
        <v>50</v>
      </c>
      <c r="K36" s="14" t="s">
        <v>41</v>
      </c>
      <c r="L36" s="14" t="s">
        <v>37</v>
      </c>
      <c r="M36" s="14" t="s">
        <v>43</v>
      </c>
      <c r="N36" s="14" t="s">
        <v>44</v>
      </c>
    </row>
    <row r="37" spans="3:14" ht="15" customHeight="1">
      <c r="D37" t="s">
        <v>57</v>
      </c>
      <c r="G37" s="11" t="s">
        <v>51</v>
      </c>
      <c r="H37" s="12" t="s">
        <v>34</v>
      </c>
      <c r="I37" s="12"/>
      <c r="J37" s="12" t="s">
        <v>52</v>
      </c>
      <c r="K37" s="12" t="s">
        <v>36</v>
      </c>
      <c r="L37" s="12" t="s">
        <v>42</v>
      </c>
      <c r="M37" s="12" t="s">
        <v>47</v>
      </c>
      <c r="N37" s="12" t="s">
        <v>44</v>
      </c>
    </row>
    <row r="38" spans="3:14" ht="15" customHeight="1">
      <c r="D38" t="s">
        <v>57</v>
      </c>
      <c r="G38" s="13" t="s">
        <v>53</v>
      </c>
      <c r="H38" s="14" t="s">
        <v>34</v>
      </c>
      <c r="I38" s="14"/>
      <c r="J38" s="14" t="s">
        <v>62</v>
      </c>
      <c r="K38" s="14" t="s">
        <v>36</v>
      </c>
      <c r="L38" s="14" t="s">
        <v>42</v>
      </c>
      <c r="M38" s="14" t="s">
        <v>43</v>
      </c>
      <c r="N38" s="14" t="s">
        <v>44</v>
      </c>
    </row>
    <row r="39" spans="3:14" ht="15" customHeight="1">
      <c r="C39" t="s">
        <v>61</v>
      </c>
      <c r="D39" t="s">
        <v>57</v>
      </c>
      <c r="E39" t="s">
        <v>66</v>
      </c>
      <c r="G39" s="11" t="s">
        <v>54</v>
      </c>
      <c r="H39" s="12" t="s">
        <v>34</v>
      </c>
      <c r="I39" s="12"/>
      <c r="J39" s="12" t="s">
        <v>63</v>
      </c>
      <c r="K39" s="12" t="s">
        <v>41</v>
      </c>
      <c r="L39" s="12" t="s">
        <v>42</v>
      </c>
      <c r="M39" s="12" t="s">
        <v>47</v>
      </c>
      <c r="N39" s="12" t="s">
        <v>48</v>
      </c>
    </row>
    <row r="40" spans="3:14" ht="15" customHeight="1">
      <c r="D40" t="s">
        <v>57</v>
      </c>
      <c r="G40" s="13" t="s">
        <v>55</v>
      </c>
      <c r="H40" s="14" t="s">
        <v>34</v>
      </c>
      <c r="I40" s="14"/>
      <c r="J40" s="14" t="s">
        <v>64</v>
      </c>
      <c r="K40" s="14" t="s">
        <v>41</v>
      </c>
      <c r="L40" s="14" t="s">
        <v>42</v>
      </c>
      <c r="M40" s="14" t="s">
        <v>43</v>
      </c>
      <c r="N40" s="14" t="s">
        <v>44</v>
      </c>
    </row>
    <row r="41" spans="3:14" ht="15" customHeight="1"/>
    <row r="42" spans="3:14" ht="15" customHeight="1">
      <c r="D42" t="s">
        <v>56</v>
      </c>
      <c r="G42" s="11" t="s">
        <v>33</v>
      </c>
      <c r="H42" s="12" t="s">
        <v>34</v>
      </c>
      <c r="I42" s="12"/>
      <c r="J42" s="12" t="s">
        <v>35</v>
      </c>
      <c r="K42" s="12" t="s">
        <v>36</v>
      </c>
      <c r="L42" s="12" t="s">
        <v>37</v>
      </c>
      <c r="M42" s="12" t="s">
        <v>38</v>
      </c>
      <c r="N42" s="12" t="s">
        <v>37</v>
      </c>
    </row>
    <row r="43" spans="3:14" ht="15" customHeight="1">
      <c r="D43" t="s">
        <v>56</v>
      </c>
      <c r="G43" s="13" t="s">
        <v>39</v>
      </c>
      <c r="H43" s="14" t="s">
        <v>34</v>
      </c>
      <c r="I43" s="14"/>
      <c r="J43" s="14" t="s">
        <v>40</v>
      </c>
      <c r="K43" s="14" t="s">
        <v>36</v>
      </c>
      <c r="L43" s="14" t="s">
        <v>37</v>
      </c>
      <c r="M43" s="14" t="s">
        <v>38</v>
      </c>
      <c r="N43" s="14" t="s">
        <v>37</v>
      </c>
    </row>
    <row r="44" spans="3:14" ht="15" customHeight="1">
      <c r="D44" t="s">
        <v>56</v>
      </c>
      <c r="G44" s="11" t="s">
        <v>45</v>
      </c>
      <c r="H44" s="12" t="s">
        <v>34</v>
      </c>
      <c r="I44" s="12"/>
      <c r="J44" s="12" t="s">
        <v>46</v>
      </c>
      <c r="K44" s="12" t="s">
        <v>41</v>
      </c>
      <c r="L44" s="12" t="s">
        <v>37</v>
      </c>
      <c r="M44" s="12" t="s">
        <v>43</v>
      </c>
      <c r="N44" s="12" t="s">
        <v>44</v>
      </c>
    </row>
    <row r="45" spans="3:14" ht="15" customHeight="1">
      <c r="D45" t="s">
        <v>56</v>
      </c>
      <c r="G45" s="13" t="s">
        <v>49</v>
      </c>
      <c r="H45" s="14" t="s">
        <v>34</v>
      </c>
      <c r="I45" s="14"/>
      <c r="J45" s="14" t="s">
        <v>50</v>
      </c>
      <c r="K45" s="14" t="s">
        <v>41</v>
      </c>
      <c r="L45" s="14" t="s">
        <v>37</v>
      </c>
      <c r="M45" s="14" t="s">
        <v>43</v>
      </c>
      <c r="N45" s="14" t="s">
        <v>44</v>
      </c>
    </row>
    <row r="46" spans="3:14" ht="15" customHeight="1">
      <c r="D46" t="s">
        <v>56</v>
      </c>
      <c r="G46" s="11" t="s">
        <v>51</v>
      </c>
      <c r="H46" s="12" t="s">
        <v>34</v>
      </c>
      <c r="I46" s="12"/>
      <c r="J46" s="12" t="s">
        <v>52</v>
      </c>
      <c r="K46" s="12" t="s">
        <v>36</v>
      </c>
      <c r="L46" s="12" t="s">
        <v>42</v>
      </c>
      <c r="M46" s="12" t="s">
        <v>47</v>
      </c>
      <c r="N46" s="12" t="s">
        <v>44</v>
      </c>
    </row>
    <row r="47" spans="3:14" ht="15" customHeight="1">
      <c r="C47" t="s">
        <v>60</v>
      </c>
      <c r="D47" t="s">
        <v>56</v>
      </c>
      <c r="E47" t="s">
        <v>58</v>
      </c>
      <c r="G47" s="13" t="s">
        <v>53</v>
      </c>
      <c r="H47" s="14" t="s">
        <v>34</v>
      </c>
      <c r="I47" s="14"/>
      <c r="J47" s="14" t="s">
        <v>62</v>
      </c>
      <c r="K47" s="14" t="s">
        <v>36</v>
      </c>
      <c r="L47" s="14" t="s">
        <v>42</v>
      </c>
      <c r="M47" s="14" t="s">
        <v>43</v>
      </c>
      <c r="N47" s="14" t="s">
        <v>44</v>
      </c>
    </row>
    <row r="48" spans="3:14" ht="15" customHeight="1">
      <c r="C48" t="s">
        <v>61</v>
      </c>
      <c r="D48" t="s">
        <v>56</v>
      </c>
      <c r="E48" t="s">
        <v>59</v>
      </c>
      <c r="G48" s="11" t="s">
        <v>54</v>
      </c>
      <c r="H48" s="12" t="s">
        <v>34</v>
      </c>
      <c r="I48" s="12"/>
      <c r="J48" s="12" t="s">
        <v>63</v>
      </c>
      <c r="K48" s="12" t="s">
        <v>41</v>
      </c>
      <c r="L48" s="12" t="s">
        <v>42</v>
      </c>
      <c r="M48" s="12" t="s">
        <v>47</v>
      </c>
      <c r="N48" s="12" t="s">
        <v>48</v>
      </c>
    </row>
    <row r="49" spans="4:14" ht="15" customHeight="1">
      <c r="D49" t="s">
        <v>56</v>
      </c>
      <c r="G49" s="13" t="s">
        <v>55</v>
      </c>
      <c r="H49" s="14" t="s">
        <v>34</v>
      </c>
      <c r="I49" s="14"/>
      <c r="J49" s="14" t="s">
        <v>64</v>
      </c>
      <c r="K49" s="14" t="s">
        <v>41</v>
      </c>
      <c r="L49" s="14" t="s">
        <v>42</v>
      </c>
      <c r="M49" s="14" t="s">
        <v>43</v>
      </c>
      <c r="N49" s="14" t="s">
        <v>44</v>
      </c>
    </row>
    <row r="50" spans="4:14" ht="15" customHeight="1"/>
  </sheetData>
  <hyperlinks>
    <hyperlink ref="C2" r:id="rId1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Optimisation</vt:lpstr>
      <vt:lpstr>Notes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2023-11-03T18:38:37Z</dcterms:modified>
</cp:coreProperties>
</file>