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Default Extension="emf" ContentType="image/x-emf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ate1904="1" showInkAnnotation="0" autoCompressPictures="0"/>
  <bookViews>
    <workbookView xWindow="3330" yWindow="4800" windowWidth="20505" windowHeight="8055" tabRatio="509"/>
  </bookViews>
  <sheets>
    <sheet name="Tableau de pas" sheetId="10" r:id="rId1"/>
    <sheet name="Courbes Pas Gaz" sheetId="7" r:id="rId2"/>
    <sheet name="Graphe" sheetId="1" state="hidden" r:id="rId3"/>
  </sheets>
  <definedNames>
    <definedName name="_FirstMethod">#REF!</definedName>
    <definedName name="_SecondMethod">#REF!</definedName>
    <definedName name="_xlnm.Print_Area" localSheetId="1">'Courbes Pas Gaz'!$A$1:$N$45</definedName>
    <definedName name="_xlnm.Print_Area" localSheetId="2">Graphe!$B$1:$L$38</definedName>
  </definedNames>
  <calcPr calcId="124519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I28" i="10"/>
  <c r="D29"/>
  <c r="I29" s="1"/>
  <c r="D28"/>
  <c r="E29"/>
  <c r="I5" l="1"/>
  <c r="D47"/>
  <c r="E47"/>
  <c r="F47"/>
  <c r="G47"/>
  <c r="C47"/>
  <c r="D24" l="1"/>
  <c r="E39" l="1"/>
  <c r="F46"/>
  <c r="G46"/>
  <c r="C46"/>
  <c r="D46"/>
  <c r="E46"/>
  <c r="D23"/>
  <c r="D25" s="1"/>
  <c r="C32" l="1"/>
  <c r="C33" s="1"/>
  <c r="D32"/>
  <c r="D33" s="1"/>
  <c r="E32"/>
  <c r="E33" s="1"/>
  <c r="F32"/>
  <c r="F33" s="1"/>
  <c r="G32"/>
  <c r="G33" s="1"/>
  <c r="E42"/>
  <c r="E43" s="1"/>
  <c r="D42"/>
  <c r="D43" s="1"/>
  <c r="F42"/>
  <c r="F43" s="1"/>
  <c r="G42"/>
  <c r="G43" s="1"/>
  <c r="C42"/>
  <c r="C43" s="1"/>
  <c r="E38" l="1"/>
  <c r="I38" s="1"/>
  <c r="B5"/>
  <c r="E28"/>
  <c r="E6"/>
  <c r="E7"/>
  <c r="E8"/>
  <c r="E9"/>
  <c r="E10"/>
  <c r="E11"/>
  <c r="E12"/>
  <c r="E13"/>
  <c r="E14"/>
  <c r="E15"/>
  <c r="E16"/>
  <c r="E17"/>
  <c r="E18"/>
  <c r="E19"/>
  <c r="E20"/>
  <c r="E21" l="1"/>
  <c r="J7" i="7"/>
  <c r="E1" i="1" l="1"/>
  <c r="K7" i="7" l="1"/>
  <c r="L7" l="1"/>
  <c r="G40" s="1"/>
  <c r="F40" l="1"/>
  <c r="G15"/>
  <c r="H28"/>
  <c r="H15"/>
  <c r="D28"/>
  <c r="H40"/>
  <c r="E15"/>
  <c r="E40"/>
  <c r="D15"/>
  <c r="F28"/>
  <c r="F15"/>
  <c r="D40"/>
  <c r="G28"/>
  <c r="E28"/>
</calcChain>
</file>

<file path=xl/comments1.xml><?xml version="1.0" encoding="utf-8"?>
<comments xmlns="http://schemas.openxmlformats.org/spreadsheetml/2006/main">
  <authors>
    <author>Daniel Dany</author>
    <author>dany</author>
  </authors>
  <commentList>
    <comment ref="A1" authorId="0">
      <text>
        <r>
          <rPr>
            <b/>
            <sz val="9"/>
            <color indexed="81"/>
            <rFont val="Tahoma"/>
            <family val="2"/>
          </rPr>
          <t xml:space="preserve">Formules de calcul du tableau de pas sous Excel : </t>
        </r>
        <r>
          <rPr>
            <sz val="9"/>
            <color indexed="81"/>
            <rFont val="Tahoma"/>
            <family val="2"/>
          </rPr>
          <t xml:space="preserve">  
Pale de 110mm, 32.52 mm d’écartement   
     Degrés = DEGRES (ASIN (32,52/ (2*110)))   
Pale de 110mm, 8,5° de pas   
     Ecartement= (2*110*SIN (RADIANS(8,5)))</t>
        </r>
      </text>
    </comment>
    <comment ref="B3" authorId="1">
      <text>
        <r>
          <rPr>
            <b/>
            <sz val="9"/>
            <color indexed="81"/>
            <rFont val="Tahoma"/>
            <family val="2"/>
          </rPr>
          <t>Longueur:</t>
        </r>
        <r>
          <rPr>
            <sz val="9"/>
            <color indexed="81"/>
            <rFont val="Tahoma"/>
            <family val="2"/>
          </rPr>
          <t xml:space="preserve">
Du point d'ancrage (vis) à l'extrémité de la pale</t>
        </r>
      </text>
    </comment>
  </commentList>
</comments>
</file>

<file path=xl/comments2.xml><?xml version="1.0" encoding="utf-8"?>
<comments xmlns="http://schemas.openxmlformats.org/spreadsheetml/2006/main">
  <authors>
    <author>dany</author>
  </authors>
  <commentList>
    <comment ref="B10" authorId="0">
      <text>
        <r>
          <rPr>
            <b/>
            <sz val="9"/>
            <color indexed="81"/>
            <rFont val="Tahoma"/>
            <family val="2"/>
          </rPr>
          <t>Normal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23" authorId="0">
      <text>
        <r>
          <rPr>
            <b/>
            <sz val="9"/>
            <color indexed="81"/>
            <rFont val="Tahoma"/>
            <family val="2"/>
          </rPr>
          <t>Stunt (Idle-Up)</t>
        </r>
        <r>
          <rPr>
            <sz val="9"/>
            <color indexed="81"/>
            <rFont val="Tahoma"/>
            <family val="2"/>
          </rPr>
          <t xml:space="preserve">
Transition lente</t>
        </r>
      </text>
    </comment>
    <comment ref="B35" authorId="0">
      <text>
        <r>
          <rPr>
            <b/>
            <sz val="9"/>
            <color indexed="81"/>
            <rFont val="Tahoma"/>
            <family val="2"/>
          </rPr>
          <t>Stunt (Idle-Up)
Translation rapide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<sst xmlns="http://schemas.openxmlformats.org/spreadsheetml/2006/main" count="186" uniqueCount="85">
  <si>
    <t>°Pas</t>
    <phoneticPr fontId="5" type="noConversion"/>
  </si>
  <si>
    <t>°</t>
    <phoneticPr fontId="5" type="noConversion"/>
  </si>
  <si>
    <t>%</t>
    <phoneticPr fontId="5" type="noConversion"/>
  </si>
  <si>
    <t>Mode : ______________</t>
    <phoneticPr fontId="5" type="noConversion"/>
  </si>
  <si>
    <t>%Manche</t>
    <phoneticPr fontId="5" type="noConversion"/>
  </si>
  <si>
    <t>HAUT-100%</t>
    <phoneticPr fontId="5" type="noConversion"/>
  </si>
  <si>
    <t>3/4-75%</t>
    <phoneticPr fontId="5" type="noConversion"/>
  </si>
  <si>
    <t>MILIEU-50%</t>
    <phoneticPr fontId="5" type="noConversion"/>
  </si>
  <si>
    <t>1/4-25%</t>
    <phoneticPr fontId="5" type="noConversion"/>
  </si>
  <si>
    <t>BAS-0%</t>
    <phoneticPr fontId="5" type="noConversion"/>
  </si>
  <si>
    <t>Mode : HOLD</t>
  </si>
  <si>
    <t>Mode : NORMAL</t>
  </si>
  <si>
    <t xml:space="preserve">HELI: </t>
  </si>
  <si>
    <t>Mode d'emploi :</t>
  </si>
  <si>
    <t>Réglages mini/maxi mécaniques du pas</t>
  </si>
  <si>
    <t>Interpolation : posManche = A*Pas^2 + B*Pas + C</t>
  </si>
  <si>
    <t>Pos. Manche (%)</t>
  </si>
  <si>
    <t>Y</t>
  </si>
  <si>
    <t>Valeur Pas (°)</t>
  </si>
  <si>
    <t>X</t>
  </si>
  <si>
    <t>A</t>
  </si>
  <si>
    <t>B</t>
  </si>
  <si>
    <t>C</t>
  </si>
  <si>
    <t xml:space="preserve">de vol (dans les zones encadrées en rouge </t>
  </si>
  <si>
    <r>
      <t>3)</t>
    </r>
    <r>
      <rPr>
        <sz val="10"/>
        <rFont val="Verdana"/>
        <family val="2"/>
      </rPr>
      <t xml:space="preserve"> Indiquer la puissance moteur (dans les zones encadrées en rouge)</t>
    </r>
  </si>
  <si>
    <r>
      <t xml:space="preserve">4) </t>
    </r>
    <r>
      <rPr>
        <sz val="10"/>
        <rFont val="Verdana"/>
        <family val="2"/>
      </rPr>
      <t>Les valeurs à programmer dans la radio sont dans les zones vertes.</t>
    </r>
  </si>
  <si>
    <t>Phase de vol NOR (Démarrage/Statio)</t>
  </si>
  <si>
    <t>Courbe de pas</t>
  </si>
  <si>
    <t>Programmation (%)</t>
  </si>
  <si>
    <t>Courbe de gaz</t>
  </si>
  <si>
    <t>Puissance moteur (%)</t>
  </si>
  <si>
    <t>Phase de vol ST1 (Translations)</t>
  </si>
  <si>
    <t>Phase de vol ST2 (Voltige)</t>
  </si>
  <si>
    <t>Mode : STUNT 1 (IDLE-UP)</t>
  </si>
  <si>
    <t>Mode : STUNT 2 (IDLE-UP)</t>
  </si>
  <si>
    <r>
      <t>2)</t>
    </r>
    <r>
      <rPr>
        <sz val="10"/>
        <rFont val="Arial"/>
        <family val="2"/>
      </rPr>
      <t xml:space="preserve"> Indiquer les valeurs de pas souhaités pour les différentes phases</t>
    </r>
  </si>
  <si>
    <t>%Pas</t>
  </si>
  <si>
    <t>v1.2 du 05 février 2022</t>
  </si>
  <si>
    <t xml:space="preserve">Nota : Il faut impérativement définir des valeurs symétriques pour les réglages </t>
  </si>
  <si>
    <t xml:space="preserve">          mécanique mini/maxi du pas (Exemple : -12 / +12 ; -15 / +15)</t>
  </si>
  <si>
    <t xml:space="preserve">          Une valeur non symétrique telle que -1,8 / +12 faussera tous les calculs</t>
  </si>
  <si>
    <r>
      <t>1)</t>
    </r>
    <r>
      <rPr>
        <sz val="10"/>
        <rFont val="Verdana"/>
        <family val="2"/>
      </rPr>
      <t xml:space="preserve"> Renseigner dans la zone encadrée en rouge les valeurs mini/maxi</t>
    </r>
  </si>
  <si>
    <t>du pas mécanique (débattements maximum des servos)</t>
  </si>
  <si>
    <t>Tableau de pas</t>
  </si>
  <si>
    <t>Degrés (°)</t>
  </si>
  <si>
    <t>Ecart (mm)</t>
  </si>
  <si>
    <t>Longueur pale (mm)</t>
  </si>
  <si>
    <t>Ce tableau permet de mesurer le degré de pas sans incidencemètre</t>
  </si>
  <si>
    <t>Ecart mesuré (mm)</t>
  </si>
  <si>
    <t>Pos L</t>
  </si>
  <si>
    <t>Pos H</t>
  </si>
  <si>
    <t>mm</t>
  </si>
  <si>
    <t>En écart (mm)</t>
  </si>
  <si>
    <t>En degrés (°)</t>
  </si>
  <si>
    <t>En pourcents (%)</t>
  </si>
  <si>
    <t>Amplitude totale</t>
  </si>
  <si>
    <t>Angle d'incidence du pas maximum</t>
  </si>
  <si>
    <t>Pitch</t>
  </si>
  <si>
    <t>Angle d'incidence du pas minimum</t>
  </si>
  <si>
    <t>Courbe de pas calculée</t>
  </si>
  <si>
    <t>5- Entrer les valeurs de simulation de la courbe de pas en %</t>
  </si>
  <si>
    <t>Valeurs du tableau</t>
  </si>
  <si>
    <t>Manche pas/gaz</t>
  </si>
  <si>
    <t>Valeurs calculées</t>
  </si>
  <si>
    <t>2- Entrer l'écart AB mesuré (constaté) entre les pales</t>
  </si>
  <si>
    <t>6- Entrer les valeurs de simulation de la courbe de pas en °</t>
  </si>
  <si>
    <t>1- Entrer la longueur de la pale (du point d'ancrage à l'extrémité)</t>
  </si>
  <si>
    <t>Valeurs calculées à programmer dans la radio</t>
  </si>
  <si>
    <t>Valeurs calculées de l'écart AB (en mm)</t>
  </si>
  <si>
    <t>Degrés calculés constatés</t>
  </si>
  <si>
    <t>Ecart attendu calculé</t>
  </si>
  <si>
    <t>Degrés attendus</t>
  </si>
  <si>
    <t>Courbe de pas de la radio</t>
  </si>
  <si>
    <t>Version 1.3 du 24 mai 2025</t>
  </si>
  <si>
    <t xml:space="preserve">Courbe de pas de la radio </t>
  </si>
  <si>
    <t xml:space="preserve">     En pourcents (%)</t>
  </si>
  <si>
    <t xml:space="preserve">     En degrés (°)</t>
  </si>
  <si>
    <t xml:space="preserve">     En écart (mm)</t>
  </si>
  <si>
    <t>3- Entrer la valeur de la course du Pitch programmée dans la radio</t>
  </si>
  <si>
    <t>4- Entrer le degré de pas (-/+) recherché à programmer dans la radio</t>
  </si>
  <si>
    <t>Programmation de la courbe de pas de l'émetteur</t>
  </si>
  <si>
    <t>Pourcents calculés</t>
  </si>
  <si>
    <t>Courbe de pas théorique de la radio à partir du tableau calculé</t>
  </si>
  <si>
    <t>Valeurs calculée du point à programmer sur la courbe de pas de la radio</t>
  </si>
  <si>
    <t>(Vol en 3D, courbe symétrique)</t>
  </si>
</sst>
</file>

<file path=xl/styles.xml><?xml version="1.0" encoding="utf-8"?>
<styleSheet xmlns="http://schemas.openxmlformats.org/spreadsheetml/2006/main">
  <numFmts count="3">
    <numFmt numFmtId="164" formatCode="0.0"/>
    <numFmt numFmtId="165" formatCode="0.0\°"/>
    <numFmt numFmtId="166" formatCode="#,##0\%"/>
  </numFmts>
  <fonts count="20">
    <font>
      <sz val="10"/>
      <name val="Verdana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Verdana"/>
      <family val="2"/>
    </font>
    <font>
      <sz val="10"/>
      <name val="Verdana"/>
      <family val="2"/>
    </font>
    <font>
      <sz val="8"/>
      <name val="Verdana"/>
      <family val="2"/>
    </font>
    <font>
      <b/>
      <sz val="14"/>
      <name val="Verdana"/>
      <family val="2"/>
    </font>
    <font>
      <b/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"/>
      <family val="2"/>
    </font>
    <font>
      <i/>
      <sz val="14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b/>
      <sz val="10"/>
      <color rgb="FFFF0000"/>
      <name val="Verdana"/>
      <family val="2"/>
    </font>
    <font>
      <sz val="11"/>
      <color theme="1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Verdana"/>
      <family val="2"/>
    </font>
  </fonts>
  <fills count="12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  <fill>
      <gradientFill degree="90">
        <stop position="0">
          <color theme="0"/>
        </stop>
        <stop position="1">
          <color theme="4"/>
        </stop>
      </gradientFill>
    </fill>
    <fill>
      <gradientFill degree="90">
        <stop position="0">
          <color theme="0"/>
        </stop>
        <stop position="1">
          <color rgb="FFFFFF00"/>
        </stop>
      </gradientFill>
    </fill>
    <fill>
      <gradientFill degree="90">
        <stop position="0">
          <color theme="0"/>
        </stop>
        <stop position="1">
          <color theme="6"/>
        </stop>
      </gradientFill>
    </fill>
    <fill>
      <gradientFill degree="90">
        <stop position="0">
          <color theme="0"/>
        </stop>
        <stop position="1">
          <color rgb="FFFFC000"/>
        </stop>
      </gradient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10"/>
      </left>
      <right style="thin">
        <color indexed="64"/>
      </right>
      <top style="medium">
        <color indexed="10"/>
      </top>
      <bottom style="medium">
        <color indexed="10"/>
      </bottom>
      <diagonal/>
    </border>
    <border>
      <left style="thin">
        <color indexed="64"/>
      </left>
      <right style="thin">
        <color indexed="64"/>
      </right>
      <top style="medium">
        <color indexed="10"/>
      </top>
      <bottom style="medium">
        <color indexed="10"/>
      </bottom>
      <diagonal/>
    </border>
    <border>
      <left style="thin">
        <color indexed="64"/>
      </left>
      <right style="medium">
        <color indexed="10"/>
      </right>
      <top style="medium">
        <color indexed="10"/>
      </top>
      <bottom style="medium">
        <color indexed="1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10" fillId="0" borderId="0"/>
    <xf numFmtId="9" fontId="10" fillId="0" borderId="0" applyFont="0" applyFill="0" applyBorder="0" applyAlignment="0" applyProtection="0"/>
    <xf numFmtId="0" fontId="2" fillId="0" borderId="0"/>
    <xf numFmtId="0" fontId="17" fillId="0" borderId="0"/>
    <xf numFmtId="0" fontId="10" fillId="0" borderId="0"/>
    <xf numFmtId="0" fontId="1" fillId="0" borderId="0"/>
  </cellStyleXfs>
  <cellXfs count="110">
    <xf numFmtId="0" fontId="0" fillId="0" borderId="0" xfId="0"/>
    <xf numFmtId="9" fontId="3" fillId="0" borderId="1" xfId="0" applyNumberFormat="1" applyFont="1" applyBorder="1" applyAlignment="1">
      <alignment horizontal="center" vertical="center"/>
    </xf>
    <xf numFmtId="9" fontId="3" fillId="0" borderId="3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3" fillId="0" borderId="0" xfId="0" applyFont="1"/>
    <xf numFmtId="0" fontId="10" fillId="0" borderId="0" xfId="1" applyAlignment="1">
      <alignment vertical="center"/>
    </xf>
    <xf numFmtId="0" fontId="10" fillId="3" borderId="0" xfId="1" applyFill="1" applyAlignment="1">
      <alignment vertical="center"/>
    </xf>
    <xf numFmtId="0" fontId="10" fillId="3" borderId="0" xfId="1" applyFill="1" applyBorder="1" applyAlignment="1">
      <alignment vertical="center"/>
    </xf>
    <xf numFmtId="0" fontId="7" fillId="4" borderId="19" xfId="1" applyFont="1" applyFill="1" applyBorder="1" applyAlignment="1">
      <alignment vertical="center"/>
    </xf>
    <xf numFmtId="0" fontId="10" fillId="4" borderId="20" xfId="1" applyFill="1" applyBorder="1" applyAlignment="1">
      <alignment vertical="center"/>
    </xf>
    <xf numFmtId="0" fontId="10" fillId="4" borderId="14" xfId="1" applyFill="1" applyBorder="1" applyAlignment="1">
      <alignment vertical="center"/>
    </xf>
    <xf numFmtId="0" fontId="10" fillId="4" borderId="15" xfId="1" applyFill="1" applyBorder="1" applyAlignment="1">
      <alignment vertical="center"/>
    </xf>
    <xf numFmtId="0" fontId="7" fillId="4" borderId="16" xfId="1" applyFont="1" applyFill="1" applyBorder="1" applyAlignment="1"/>
    <xf numFmtId="0" fontId="10" fillId="0" borderId="16" xfId="1" applyBorder="1" applyAlignment="1">
      <alignment vertical="center"/>
    </xf>
    <xf numFmtId="0" fontId="10" fillId="0" borderId="0" xfId="1" applyBorder="1" applyAlignment="1">
      <alignment vertical="center"/>
    </xf>
    <xf numFmtId="0" fontId="10" fillId="0" borderId="21" xfId="1" applyBorder="1" applyAlignment="1">
      <alignment vertical="center"/>
    </xf>
    <xf numFmtId="0" fontId="12" fillId="3" borderId="0" xfId="1" applyFont="1" applyFill="1" applyAlignment="1">
      <alignment vertical="center"/>
    </xf>
    <xf numFmtId="0" fontId="12" fillId="0" borderId="16" xfId="1" applyFont="1" applyBorder="1" applyAlignment="1">
      <alignment vertical="center"/>
    </xf>
    <xf numFmtId="0" fontId="13" fillId="5" borderId="10" xfId="1" applyFont="1" applyFill="1" applyBorder="1" applyAlignment="1">
      <alignment horizontal="right" vertical="center"/>
    </xf>
    <xf numFmtId="1" fontId="13" fillId="5" borderId="10" xfId="1" applyNumberFormat="1" applyFont="1" applyFill="1" applyBorder="1" applyAlignment="1">
      <alignment horizontal="right" vertical="center" indent="1"/>
    </xf>
    <xf numFmtId="0" fontId="12" fillId="0" borderId="21" xfId="1" applyFont="1" applyBorder="1" applyAlignment="1">
      <alignment vertical="center"/>
    </xf>
    <xf numFmtId="0" fontId="12" fillId="0" borderId="0" xfId="1" applyFont="1" applyAlignment="1">
      <alignment vertical="center"/>
    </xf>
    <xf numFmtId="0" fontId="13" fillId="2" borderId="10" xfId="1" applyFont="1" applyFill="1" applyBorder="1" applyAlignment="1">
      <alignment horizontal="right" vertical="center"/>
    </xf>
    <xf numFmtId="164" fontId="13" fillId="2" borderId="10" xfId="1" applyNumberFormat="1" applyFont="1" applyFill="1" applyBorder="1" applyAlignment="1">
      <alignment horizontal="right" vertical="center" indent="1"/>
    </xf>
    <xf numFmtId="0" fontId="12" fillId="0" borderId="10" xfId="1" applyFont="1" applyBorder="1" applyAlignment="1">
      <alignment horizontal="center" vertical="center"/>
    </xf>
    <xf numFmtId="0" fontId="10" fillId="0" borderId="25" xfId="1" applyBorder="1" applyAlignment="1">
      <alignment vertical="center"/>
    </xf>
    <xf numFmtId="0" fontId="10" fillId="0" borderId="13" xfId="1" applyBorder="1" applyAlignment="1">
      <alignment vertical="center"/>
    </xf>
    <xf numFmtId="0" fontId="10" fillId="0" borderId="26" xfId="1" applyBorder="1" applyAlignment="1">
      <alignment vertical="center"/>
    </xf>
    <xf numFmtId="0" fontId="10" fillId="0" borderId="10" xfId="1" applyBorder="1" applyAlignment="1">
      <alignment horizontal="center" vertical="center"/>
    </xf>
    <xf numFmtId="0" fontId="7" fillId="4" borderId="27" xfId="1" applyFont="1" applyFill="1" applyBorder="1" applyAlignment="1">
      <alignment vertical="center"/>
    </xf>
    <xf numFmtId="0" fontId="7" fillId="4" borderId="16" xfId="1" applyFont="1" applyFill="1" applyBorder="1" applyAlignment="1">
      <alignment vertical="center"/>
    </xf>
    <xf numFmtId="0" fontId="10" fillId="4" borderId="25" xfId="1" applyFill="1" applyBorder="1" applyAlignment="1">
      <alignment vertical="center"/>
    </xf>
    <xf numFmtId="0" fontId="10" fillId="4" borderId="13" xfId="1" applyFill="1" applyBorder="1" applyAlignment="1">
      <alignment vertical="center"/>
    </xf>
    <xf numFmtId="0" fontId="10" fillId="4" borderId="26" xfId="1" applyFill="1" applyBorder="1" applyAlignment="1">
      <alignment vertical="center"/>
    </xf>
    <xf numFmtId="0" fontId="11" fillId="5" borderId="18" xfId="1" applyFont="1" applyFill="1" applyBorder="1" applyAlignment="1">
      <alignment horizontal="center" vertical="center"/>
    </xf>
    <xf numFmtId="0" fontId="14" fillId="0" borderId="0" xfId="1" applyFont="1" applyBorder="1" applyAlignment="1">
      <alignment vertical="center"/>
    </xf>
    <xf numFmtId="0" fontId="10" fillId="0" borderId="21" xfId="1" applyFill="1" applyBorder="1" applyAlignment="1">
      <alignment vertical="center"/>
    </xf>
    <xf numFmtId="0" fontId="13" fillId="5" borderId="17" xfId="1" applyFont="1" applyFill="1" applyBorder="1" applyAlignment="1">
      <alignment horizontal="right" vertical="center"/>
    </xf>
    <xf numFmtId="1" fontId="13" fillId="5" borderId="17" xfId="1" applyNumberFormat="1" applyFont="1" applyFill="1" applyBorder="1" applyAlignment="1">
      <alignment horizontal="right" vertical="center" indent="1"/>
    </xf>
    <xf numFmtId="1" fontId="13" fillId="0" borderId="21" xfId="1" applyNumberFormat="1" applyFont="1" applyFill="1" applyBorder="1" applyAlignment="1">
      <alignment horizontal="right" vertical="center" indent="1"/>
    </xf>
    <xf numFmtId="0" fontId="12" fillId="3" borderId="16" xfId="1" applyFont="1" applyFill="1" applyBorder="1" applyAlignment="1">
      <alignment vertical="center"/>
    </xf>
    <xf numFmtId="0" fontId="13" fillId="2" borderId="30" xfId="1" applyFont="1" applyFill="1" applyBorder="1" applyAlignment="1">
      <alignment horizontal="right" vertical="center"/>
    </xf>
    <xf numFmtId="164" fontId="13" fillId="2" borderId="31" xfId="1" applyNumberFormat="1" applyFont="1" applyFill="1" applyBorder="1" applyAlignment="1">
      <alignment horizontal="right" vertical="center" indent="1"/>
    </xf>
    <xf numFmtId="164" fontId="13" fillId="2" borderId="32" xfId="1" applyNumberFormat="1" applyFont="1" applyFill="1" applyBorder="1" applyAlignment="1">
      <alignment horizontal="right" vertical="center" indent="1"/>
    </xf>
    <xf numFmtId="164" fontId="13" fillId="3" borderId="21" xfId="1" applyNumberFormat="1" applyFont="1" applyFill="1" applyBorder="1" applyAlignment="1">
      <alignment horizontal="right" vertical="center" indent="1"/>
    </xf>
    <xf numFmtId="0" fontId="10" fillId="0" borderId="0" xfId="1" applyFont="1" applyAlignment="1">
      <alignment vertical="center"/>
    </xf>
    <xf numFmtId="0" fontId="10" fillId="0" borderId="16" xfId="1" applyFont="1" applyBorder="1" applyAlignment="1">
      <alignment vertical="center"/>
    </xf>
    <xf numFmtId="0" fontId="15" fillId="6" borderId="33" xfId="1" applyFont="1" applyFill="1" applyBorder="1" applyAlignment="1">
      <alignment horizontal="right" vertical="center"/>
    </xf>
    <xf numFmtId="1" fontId="15" fillId="6" borderId="33" xfId="1" applyNumberFormat="1" applyFont="1" applyFill="1" applyBorder="1" applyAlignment="1">
      <alignment horizontal="right" vertical="center" indent="1"/>
    </xf>
    <xf numFmtId="1" fontId="15" fillId="0" borderId="21" xfId="1" applyNumberFormat="1" applyFont="1" applyFill="1" applyBorder="1" applyAlignment="1">
      <alignment horizontal="right" vertical="center" indent="1"/>
    </xf>
    <xf numFmtId="0" fontId="10" fillId="3" borderId="16" xfId="1" applyFont="1" applyFill="1" applyBorder="1" applyAlignment="1">
      <alignment vertical="center"/>
    </xf>
    <xf numFmtId="0" fontId="15" fillId="2" borderId="30" xfId="1" applyFont="1" applyFill="1" applyBorder="1" applyAlignment="1">
      <alignment horizontal="right" vertical="center"/>
    </xf>
    <xf numFmtId="1" fontId="15" fillId="6" borderId="31" xfId="1" applyNumberFormat="1" applyFont="1" applyFill="1" applyBorder="1" applyAlignment="1">
      <alignment horizontal="right" vertical="center" indent="1"/>
    </xf>
    <xf numFmtId="1" fontId="15" fillId="6" borderId="32" xfId="1" applyNumberFormat="1" applyFont="1" applyFill="1" applyBorder="1" applyAlignment="1">
      <alignment horizontal="right" vertical="center" indent="1"/>
    </xf>
    <xf numFmtId="1" fontId="15" fillId="3" borderId="21" xfId="1" applyNumberFormat="1" applyFont="1" applyFill="1" applyBorder="1" applyAlignment="1">
      <alignment horizontal="right" vertical="center" indent="1"/>
    </xf>
    <xf numFmtId="0" fontId="10" fillId="0" borderId="26" xfId="1" applyFill="1" applyBorder="1" applyAlignment="1">
      <alignment vertical="center"/>
    </xf>
    <xf numFmtId="0" fontId="10" fillId="0" borderId="0" xfId="1" applyFill="1" applyAlignment="1">
      <alignment vertical="center"/>
    </xf>
    <xf numFmtId="0" fontId="4" fillId="0" borderId="9" xfId="0" applyFont="1" applyBorder="1" applyAlignment="1">
      <alignment horizontal="right" vertical="center"/>
    </xf>
    <xf numFmtId="0" fontId="4" fillId="0" borderId="11" xfId="0" applyFont="1" applyBorder="1" applyAlignment="1">
      <alignment horizontal="right" vertical="center"/>
    </xf>
    <xf numFmtId="0" fontId="4" fillId="0" borderId="12" xfId="0" applyFont="1" applyBorder="1" applyAlignment="1">
      <alignment horizontal="right" vertical="center"/>
    </xf>
    <xf numFmtId="0" fontId="4" fillId="0" borderId="34" xfId="0" applyFont="1" applyBorder="1" applyAlignment="1">
      <alignment horizontal="right" vertical="center"/>
    </xf>
    <xf numFmtId="0" fontId="4" fillId="0" borderId="8" xfId="0" applyFont="1" applyBorder="1" applyAlignment="1">
      <alignment horizontal="right" vertical="center"/>
    </xf>
    <xf numFmtId="0" fontId="4" fillId="0" borderId="35" xfId="0" applyFont="1" applyBorder="1" applyAlignment="1">
      <alignment horizontal="right" vertical="center"/>
    </xf>
    <xf numFmtId="9" fontId="3" fillId="0" borderId="2" xfId="0" applyNumberFormat="1" applyFont="1" applyBorder="1" applyAlignment="1">
      <alignment horizontal="center" vertical="center"/>
    </xf>
    <xf numFmtId="0" fontId="10" fillId="4" borderId="0" xfId="1" applyFont="1" applyFill="1" applyBorder="1" applyAlignment="1">
      <alignment vertical="center"/>
    </xf>
    <xf numFmtId="0" fontId="10" fillId="4" borderId="21" xfId="1" applyFont="1" applyFill="1" applyBorder="1" applyAlignment="1">
      <alignment vertical="center"/>
    </xf>
    <xf numFmtId="0" fontId="10" fillId="4" borderId="22" xfId="1" applyFont="1" applyFill="1" applyBorder="1" applyAlignment="1">
      <alignment vertical="top"/>
    </xf>
    <xf numFmtId="0" fontId="10" fillId="4" borderId="23" xfId="1" applyFont="1" applyFill="1" applyBorder="1" applyAlignment="1">
      <alignment vertical="center"/>
    </xf>
    <xf numFmtId="0" fontId="10" fillId="4" borderId="24" xfId="1" applyFont="1" applyFill="1" applyBorder="1" applyAlignment="1">
      <alignment vertical="center"/>
    </xf>
    <xf numFmtId="0" fontId="18" fillId="0" borderId="0" xfId="1" applyFont="1" applyAlignment="1">
      <alignment vertical="center"/>
    </xf>
    <xf numFmtId="0" fontId="10" fillId="4" borderId="22" xfId="1" applyFont="1" applyFill="1" applyBorder="1" applyAlignment="1">
      <alignment vertical="center"/>
    </xf>
    <xf numFmtId="0" fontId="10" fillId="4" borderId="28" xfId="1" applyFont="1" applyFill="1" applyBorder="1" applyAlignment="1">
      <alignment vertical="center"/>
    </xf>
    <xf numFmtId="0" fontId="10" fillId="4" borderId="29" xfId="1" applyFont="1" applyFill="1" applyBorder="1" applyAlignment="1">
      <alignment vertical="center"/>
    </xf>
    <xf numFmtId="0" fontId="7" fillId="0" borderId="0" xfId="1" applyFont="1" applyAlignment="1">
      <alignment vertical="center"/>
    </xf>
    <xf numFmtId="0" fontId="4" fillId="0" borderId="0" xfId="0" applyFont="1" applyAlignment="1">
      <alignment wrapText="1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0" fontId="3" fillId="7" borderId="0" xfId="0" applyFont="1" applyFill="1" applyAlignment="1">
      <alignment horizontal="center" vertical="center"/>
    </xf>
    <xf numFmtId="2" fontId="16" fillId="0" borderId="0" xfId="0" applyNumberFormat="1" applyFont="1" applyAlignment="1">
      <alignment horizontal="center"/>
    </xf>
    <xf numFmtId="0" fontId="4" fillId="0" borderId="0" xfId="0" applyFont="1" applyAlignment="1">
      <alignment horizontal="left"/>
    </xf>
    <xf numFmtId="2" fontId="0" fillId="0" borderId="0" xfId="0" applyNumberFormat="1"/>
    <xf numFmtId="165" fontId="4" fillId="0" borderId="0" xfId="0" applyNumberFormat="1" applyFont="1" applyAlignment="1">
      <alignment horizontal="center" vertical="center"/>
    </xf>
    <xf numFmtId="9" fontId="0" fillId="0" borderId="0" xfId="0" applyNumberFormat="1" applyAlignment="1">
      <alignment horizontal="center"/>
    </xf>
    <xf numFmtId="9" fontId="4" fillId="0" borderId="0" xfId="0" applyNumberFormat="1" applyFont="1" applyAlignment="1">
      <alignment horizontal="center"/>
    </xf>
    <xf numFmtId="166" fontId="3" fillId="7" borderId="0" xfId="0" applyNumberFormat="1" applyFont="1" applyFill="1" applyAlignment="1">
      <alignment horizontal="center"/>
    </xf>
    <xf numFmtId="166" fontId="4" fillId="0" borderId="0" xfId="0" applyNumberFormat="1" applyFont="1" applyAlignment="1">
      <alignment horizontal="center"/>
    </xf>
    <xf numFmtId="166" fontId="3" fillId="9" borderId="0" xfId="0" applyNumberFormat="1" applyFont="1" applyFill="1" applyAlignment="1">
      <alignment horizontal="center"/>
    </xf>
    <xf numFmtId="165" fontId="4" fillId="0" borderId="0" xfId="0" applyNumberFormat="1" applyFont="1" applyFill="1" applyAlignment="1">
      <alignment horizontal="center"/>
    </xf>
    <xf numFmtId="2" fontId="4" fillId="0" borderId="0" xfId="0" applyNumberFormat="1" applyFont="1" applyFill="1" applyAlignment="1">
      <alignment horizontal="center"/>
    </xf>
    <xf numFmtId="165" fontId="3" fillId="9" borderId="0" xfId="0" applyNumberFormat="1" applyFont="1" applyFill="1" applyAlignment="1">
      <alignment horizontal="center"/>
    </xf>
    <xf numFmtId="165" fontId="16" fillId="0" borderId="0" xfId="0" applyNumberFormat="1" applyFont="1" applyFill="1" applyAlignment="1">
      <alignment horizontal="center"/>
    </xf>
    <xf numFmtId="0" fontId="19" fillId="0" borderId="0" xfId="0" applyFont="1"/>
    <xf numFmtId="2" fontId="4" fillId="11" borderId="0" xfId="0" applyNumberFormat="1" applyFont="1" applyFill="1" applyAlignment="1">
      <alignment horizontal="center"/>
    </xf>
    <xf numFmtId="166" fontId="16" fillId="0" borderId="0" xfId="0" applyNumberFormat="1" applyFont="1" applyFill="1" applyAlignment="1">
      <alignment horizontal="center"/>
    </xf>
    <xf numFmtId="165" fontId="3" fillId="7" borderId="0" xfId="0" applyNumberFormat="1" applyFont="1" applyFill="1" applyAlignment="1">
      <alignment horizontal="center" vertical="center"/>
    </xf>
    <xf numFmtId="166" fontId="16" fillId="10" borderId="0" xfId="0" applyNumberFormat="1" applyFont="1" applyFill="1" applyAlignment="1">
      <alignment horizontal="center"/>
    </xf>
    <xf numFmtId="166" fontId="16" fillId="0" borderId="0" xfId="0" applyNumberFormat="1" applyFont="1" applyAlignment="1">
      <alignment horizontal="center"/>
    </xf>
    <xf numFmtId="0" fontId="4" fillId="0" borderId="0" xfId="0" applyFont="1" applyAlignment="1"/>
    <xf numFmtId="166" fontId="4" fillId="0" borderId="0" xfId="0" applyNumberFormat="1" applyFont="1" applyFill="1" applyAlignment="1">
      <alignment horizontal="center"/>
    </xf>
    <xf numFmtId="0" fontId="3" fillId="0" borderId="0" xfId="0" applyFont="1" applyAlignment="1">
      <alignment horizontal="center"/>
    </xf>
    <xf numFmtId="165" fontId="16" fillId="8" borderId="0" xfId="0" applyNumberFormat="1" applyFont="1" applyFill="1" applyAlignment="1">
      <alignment horizontal="center"/>
    </xf>
    <xf numFmtId="0" fontId="11" fillId="5" borderId="19" xfId="1" applyFont="1" applyFill="1" applyBorder="1" applyAlignment="1">
      <alignment horizontal="center" vertical="center"/>
    </xf>
    <xf numFmtId="0" fontId="11" fillId="5" borderId="20" xfId="1" applyFont="1" applyFill="1" applyBorder="1" applyAlignment="1">
      <alignment horizontal="center" vertical="center"/>
    </xf>
    <xf numFmtId="0" fontId="11" fillId="5" borderId="18" xfId="1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</cellXfs>
  <cellStyles count="7">
    <cellStyle name="Normal" xfId="0" builtinId="0"/>
    <cellStyle name="Normal 2" xfId="1"/>
    <cellStyle name="Normal 2 2" xfId="4"/>
    <cellStyle name="Normal 3" xfId="3"/>
    <cellStyle name="Normal 3 2" xfId="6"/>
    <cellStyle name="Normal 4" xfId="5"/>
    <cellStyle name="Pourcentage 2" xfId="2"/>
  </cellStyles>
  <dxfs count="0"/>
  <tableStyles count="0" defaultTableStyle="TableStyleMedium9"/>
  <colors>
    <mruColors>
      <color rgb="FFF14937"/>
      <color rgb="FFFF00FF"/>
      <color rgb="FFFC352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fr-FR"/>
  <c:chart>
    <c:autoTitleDeleted val="1"/>
    <c:plotArea>
      <c:layout>
        <c:manualLayout>
          <c:layoutTarget val="inner"/>
          <c:xMode val="edge"/>
          <c:yMode val="edge"/>
          <c:x val="0.16510953657252941"/>
          <c:y val="0.10067114093959779"/>
          <c:w val="0.78504911728825844"/>
          <c:h val="0.80536912751677869"/>
        </c:manualLayout>
      </c:layout>
      <c:scatterChart>
        <c:scatterStyle val="smoothMarker"/>
        <c:ser>
          <c:idx val="0"/>
          <c:order val="0"/>
          <c:tx>
            <c:strRef>
              <c:f>'Courbes Pas Gaz'!$C$6</c:f>
              <c:strCache>
                <c:ptCount val="1"/>
                <c:pt idx="0">
                  <c:v>Valeur Pas (°)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'Courbes Pas Gaz'!$D$5:$F$5</c:f>
              <c:numCache>
                <c:formatCode>0</c:formatCode>
                <c:ptCount val="3"/>
                <c:pt idx="0">
                  <c:v>0</c:v>
                </c:pt>
                <c:pt idx="1">
                  <c:v>50</c:v>
                </c:pt>
                <c:pt idx="2">
                  <c:v>100</c:v>
                </c:pt>
              </c:numCache>
            </c:numRef>
          </c:xVal>
          <c:yVal>
            <c:numRef>
              <c:f>'Courbes Pas Gaz'!$D$6:$F$6</c:f>
              <c:numCache>
                <c:formatCode>0.0</c:formatCode>
                <c:ptCount val="3"/>
                <c:pt idx="0">
                  <c:v>-15</c:v>
                </c:pt>
                <c:pt idx="1">
                  <c:v>0</c:v>
                </c:pt>
                <c:pt idx="2">
                  <c:v>15</c:v>
                </c:pt>
              </c:numCache>
            </c:numRef>
          </c:yVal>
          <c:smooth val="1"/>
        </c:ser>
        <c:axId val="167731200"/>
        <c:axId val="167733120"/>
      </c:scatterChart>
      <c:valAx>
        <c:axId val="167731200"/>
        <c:scaling>
          <c:orientation val="minMax"/>
          <c:max val="100"/>
        </c:scaling>
        <c:axPos val="b"/>
        <c:numFmt formatCode="0" sourceLinked="1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67733120"/>
        <c:crosses val="autoZero"/>
        <c:crossBetween val="midCat"/>
        <c:majorUnit val="25"/>
      </c:valAx>
      <c:valAx>
        <c:axId val="167733120"/>
        <c:scaling>
          <c:orientation val="minMax"/>
          <c:max val="15"/>
          <c:min val="-15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67731200"/>
        <c:crosses val="autoZero"/>
        <c:crossBetween val="midCat"/>
        <c:majorUnit val="5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2741498434191307"/>
          <c:y val="0.17449664429530454"/>
          <c:w val="0.3457953737091275"/>
          <c:h val="0.16778523489933281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367" footer="0.49212598450000367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fr-FR"/>
  <c:chart>
    <c:plotArea>
      <c:layout>
        <c:manualLayout>
          <c:layoutTarget val="inner"/>
          <c:xMode val="edge"/>
          <c:yMode val="edge"/>
          <c:x val="0.12012047238783563"/>
          <c:y val="7.7720403882984512E-2"/>
          <c:w val="0.78378608233061853"/>
          <c:h val="0.76165995805325493"/>
        </c:manualLayout>
      </c:layout>
      <c:scatterChart>
        <c:scatterStyle val="smoothMarker"/>
        <c:ser>
          <c:idx val="0"/>
          <c:order val="0"/>
          <c:tx>
            <c:strRef>
              <c:f>'Courbes Pas Gaz'!$C$14</c:f>
              <c:strCache>
                <c:ptCount val="1"/>
                <c:pt idx="0">
                  <c:v>Valeur Pas (°)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'Courbes Pas Gaz'!$D$13:$H$13</c:f>
              <c:numCache>
                <c:formatCode>0</c:formatCode>
                <c:ptCount val="5"/>
                <c:pt idx="0">
                  <c:v>0</c:v>
                </c:pt>
                <c:pt idx="1">
                  <c:v>25</c:v>
                </c:pt>
                <c:pt idx="2">
                  <c:v>50</c:v>
                </c:pt>
                <c:pt idx="3">
                  <c:v>75</c:v>
                </c:pt>
                <c:pt idx="4">
                  <c:v>100</c:v>
                </c:pt>
              </c:numCache>
            </c:numRef>
          </c:xVal>
          <c:yVal>
            <c:numRef>
              <c:f>'Courbes Pas Gaz'!$D$14:$H$14</c:f>
              <c:numCache>
                <c:formatCode>0.0</c:formatCode>
                <c:ptCount val="5"/>
                <c:pt idx="0">
                  <c:v>0</c:v>
                </c:pt>
                <c:pt idx="1">
                  <c:v>3</c:v>
                </c:pt>
                <c:pt idx="2">
                  <c:v>5.5</c:v>
                </c:pt>
                <c:pt idx="3">
                  <c:v>7</c:v>
                </c:pt>
                <c:pt idx="4">
                  <c:v>8.5</c:v>
                </c:pt>
              </c:numCache>
            </c:numRef>
          </c:yVal>
          <c:smooth val="1"/>
        </c:ser>
        <c:axId val="168503936"/>
        <c:axId val="168518400"/>
      </c:scatterChart>
      <c:scatterChart>
        <c:scatterStyle val="lineMarker"/>
        <c:ser>
          <c:idx val="1"/>
          <c:order val="1"/>
          <c:tx>
            <c:strRef>
              <c:f>'Courbes Pas Gaz'!$C$19</c:f>
              <c:strCache>
                <c:ptCount val="1"/>
                <c:pt idx="0">
                  <c:v>Puissance moteur (%)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'Courbes Pas Gaz'!$D$13:$H$13</c:f>
              <c:numCache>
                <c:formatCode>0</c:formatCode>
                <c:ptCount val="5"/>
                <c:pt idx="0">
                  <c:v>0</c:v>
                </c:pt>
                <c:pt idx="1">
                  <c:v>25</c:v>
                </c:pt>
                <c:pt idx="2">
                  <c:v>50</c:v>
                </c:pt>
                <c:pt idx="3">
                  <c:v>75</c:v>
                </c:pt>
                <c:pt idx="4">
                  <c:v>100</c:v>
                </c:pt>
              </c:numCache>
            </c:numRef>
          </c:xVal>
          <c:yVal>
            <c:numRef>
              <c:f>'Courbes Pas Gaz'!$D$19:$H$19</c:f>
              <c:numCache>
                <c:formatCode>0</c:formatCode>
                <c:ptCount val="5"/>
                <c:pt idx="0">
                  <c:v>0</c:v>
                </c:pt>
                <c:pt idx="1">
                  <c:v>65</c:v>
                </c:pt>
                <c:pt idx="2">
                  <c:v>85</c:v>
                </c:pt>
                <c:pt idx="3">
                  <c:v>90</c:v>
                </c:pt>
                <c:pt idx="4">
                  <c:v>95</c:v>
                </c:pt>
              </c:numCache>
            </c:numRef>
          </c:yVal>
        </c:ser>
        <c:axId val="168519936"/>
        <c:axId val="168521728"/>
      </c:scatterChart>
      <c:valAx>
        <c:axId val="168503936"/>
        <c:scaling>
          <c:orientation val="minMax"/>
          <c:max val="100"/>
        </c:scaling>
        <c:axPos val="b"/>
        <c:numFmt formatCode="0" sourceLinked="1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68518400"/>
        <c:crosses val="autoZero"/>
        <c:crossBetween val="midCat"/>
        <c:majorUnit val="25"/>
      </c:valAx>
      <c:valAx>
        <c:axId val="16851840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68503936"/>
        <c:crosses val="autoZero"/>
        <c:crossBetween val="midCat"/>
      </c:valAx>
      <c:valAx>
        <c:axId val="168519936"/>
        <c:scaling>
          <c:orientation val="minMax"/>
        </c:scaling>
        <c:delete val="1"/>
        <c:axPos val="b"/>
        <c:numFmt formatCode="0" sourceLinked="1"/>
        <c:tickLblPos val="nextTo"/>
        <c:crossAx val="168521728"/>
        <c:crosses val="autoZero"/>
        <c:crossBetween val="midCat"/>
      </c:valAx>
      <c:valAx>
        <c:axId val="168521728"/>
        <c:scaling>
          <c:orientation val="minMax"/>
          <c:max val="100"/>
        </c:scaling>
        <c:axPos val="r"/>
        <c:numFmt formatCode="0" sourceLinked="1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68519936"/>
        <c:crosses val="max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43843969954206646"/>
          <c:y val="0.60103790135041413"/>
          <c:w val="0.45946072056308285"/>
          <c:h val="0.19689173568329871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4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367" footer="0.49212598450000367"/>
    <c:pageSetup paperSize="9" orientation="landscape" horizontalDpi="0" verticalDpi="200" copies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fr-FR"/>
  <c:chart>
    <c:plotArea>
      <c:layout>
        <c:manualLayout>
          <c:layoutTarget val="inner"/>
          <c:xMode val="edge"/>
          <c:yMode val="edge"/>
          <c:x val="0.14970081765300111"/>
          <c:y val="7.5000000000000011E-2"/>
          <c:w val="0.7544921209711255"/>
          <c:h val="0.85500000000000065"/>
        </c:manualLayout>
      </c:layout>
      <c:scatterChart>
        <c:scatterStyle val="smoothMarker"/>
        <c:ser>
          <c:idx val="0"/>
          <c:order val="0"/>
          <c:tx>
            <c:strRef>
              <c:f>'Courbes Pas Gaz'!$C$27</c:f>
              <c:strCache>
                <c:ptCount val="1"/>
                <c:pt idx="0">
                  <c:v>Valeur Pas (°)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'Courbes Pas Gaz'!$D$26:$H$26</c:f>
              <c:numCache>
                <c:formatCode>0</c:formatCode>
                <c:ptCount val="5"/>
                <c:pt idx="0">
                  <c:v>0</c:v>
                </c:pt>
                <c:pt idx="1">
                  <c:v>25</c:v>
                </c:pt>
                <c:pt idx="2">
                  <c:v>50</c:v>
                </c:pt>
                <c:pt idx="3">
                  <c:v>75</c:v>
                </c:pt>
                <c:pt idx="4">
                  <c:v>100</c:v>
                </c:pt>
              </c:numCache>
            </c:numRef>
          </c:xVal>
          <c:yVal>
            <c:numRef>
              <c:f>'Courbes Pas Gaz'!$D$27:$H$27</c:f>
              <c:numCache>
                <c:formatCode>0.0</c:formatCode>
                <c:ptCount val="5"/>
                <c:pt idx="0">
                  <c:v>-2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yVal>
          <c:smooth val="1"/>
        </c:ser>
        <c:axId val="138416896"/>
        <c:axId val="138418816"/>
      </c:scatterChart>
      <c:scatterChart>
        <c:scatterStyle val="lineMarker"/>
        <c:ser>
          <c:idx val="1"/>
          <c:order val="1"/>
          <c:tx>
            <c:strRef>
              <c:f>'Courbes Pas Gaz'!$C$32</c:f>
              <c:strCache>
                <c:ptCount val="1"/>
                <c:pt idx="0">
                  <c:v>Puissance moteur (%)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'Courbes Pas Gaz'!$D$26:$H$26</c:f>
              <c:numCache>
                <c:formatCode>0</c:formatCode>
                <c:ptCount val="5"/>
                <c:pt idx="0">
                  <c:v>0</c:v>
                </c:pt>
                <c:pt idx="1">
                  <c:v>25</c:v>
                </c:pt>
                <c:pt idx="2">
                  <c:v>50</c:v>
                </c:pt>
                <c:pt idx="3">
                  <c:v>75</c:v>
                </c:pt>
                <c:pt idx="4">
                  <c:v>100</c:v>
                </c:pt>
              </c:numCache>
            </c:numRef>
          </c:xVal>
          <c:yVal>
            <c:numRef>
              <c:f>'Courbes Pas Gaz'!$D$32:$H$32</c:f>
              <c:numCache>
                <c:formatCode>0</c:formatCode>
                <c:ptCount val="5"/>
                <c:pt idx="0">
                  <c:v>83</c:v>
                </c:pt>
                <c:pt idx="1">
                  <c:v>80</c:v>
                </c:pt>
                <c:pt idx="2">
                  <c:v>85</c:v>
                </c:pt>
                <c:pt idx="3">
                  <c:v>90</c:v>
                </c:pt>
                <c:pt idx="4">
                  <c:v>95</c:v>
                </c:pt>
              </c:numCache>
            </c:numRef>
          </c:yVal>
        </c:ser>
        <c:axId val="138428800"/>
        <c:axId val="138430336"/>
      </c:scatterChart>
      <c:valAx>
        <c:axId val="138416896"/>
        <c:scaling>
          <c:orientation val="minMax"/>
          <c:max val="100"/>
        </c:scaling>
        <c:axPos val="b"/>
        <c:numFmt formatCode="0" sourceLinked="1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38418816"/>
        <c:crosses val="autoZero"/>
        <c:crossBetween val="midCat"/>
        <c:majorUnit val="25"/>
      </c:valAx>
      <c:valAx>
        <c:axId val="138418816"/>
        <c:scaling>
          <c:orientation val="minMax"/>
          <c:max val="12"/>
          <c:min val="-1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38416896"/>
        <c:crosses val="autoZero"/>
        <c:crossBetween val="midCat"/>
        <c:majorUnit val="2"/>
        <c:minorUnit val="0.5"/>
      </c:valAx>
      <c:valAx>
        <c:axId val="138428800"/>
        <c:scaling>
          <c:orientation val="minMax"/>
        </c:scaling>
        <c:delete val="1"/>
        <c:axPos val="b"/>
        <c:numFmt formatCode="0" sourceLinked="1"/>
        <c:tickLblPos val="nextTo"/>
        <c:crossAx val="138430336"/>
        <c:crosses val="autoZero"/>
        <c:crossBetween val="midCat"/>
      </c:valAx>
      <c:valAx>
        <c:axId val="138430336"/>
        <c:scaling>
          <c:orientation val="minMax"/>
          <c:max val="100"/>
        </c:scaling>
        <c:axPos val="r"/>
        <c:numFmt formatCode="0" sourceLinked="1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38428800"/>
        <c:crosses val="max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45209643704716551"/>
          <c:y val="0.73500000000000065"/>
          <c:w val="0.45209643704716551"/>
          <c:h val="0.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367" footer="0.49212598450000367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fr-FR"/>
  <c:chart>
    <c:plotArea>
      <c:layout>
        <c:manualLayout>
          <c:layoutTarget val="inner"/>
          <c:xMode val="edge"/>
          <c:yMode val="edge"/>
          <c:x val="0.14970081765300111"/>
          <c:y val="7.5757949405921593E-2"/>
          <c:w val="0.7544921209711255"/>
          <c:h val="0.8535395633067161"/>
        </c:manualLayout>
      </c:layout>
      <c:scatterChart>
        <c:scatterStyle val="smoothMarker"/>
        <c:ser>
          <c:idx val="0"/>
          <c:order val="0"/>
          <c:tx>
            <c:strRef>
              <c:f>'Courbes Pas Gaz'!$C$39</c:f>
              <c:strCache>
                <c:ptCount val="1"/>
                <c:pt idx="0">
                  <c:v>Valeur Pas (°)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'Courbes Pas Gaz'!$D$38:$H$38</c:f>
              <c:numCache>
                <c:formatCode>0</c:formatCode>
                <c:ptCount val="5"/>
                <c:pt idx="0">
                  <c:v>0</c:v>
                </c:pt>
                <c:pt idx="1">
                  <c:v>25</c:v>
                </c:pt>
                <c:pt idx="2">
                  <c:v>50</c:v>
                </c:pt>
                <c:pt idx="3">
                  <c:v>75</c:v>
                </c:pt>
                <c:pt idx="4">
                  <c:v>100</c:v>
                </c:pt>
              </c:numCache>
            </c:numRef>
          </c:xVal>
          <c:yVal>
            <c:numRef>
              <c:f>'Courbes Pas Gaz'!$D$39:$H$39</c:f>
              <c:numCache>
                <c:formatCode>0.0</c:formatCode>
                <c:ptCount val="5"/>
                <c:pt idx="0">
                  <c:v>-9.5</c:v>
                </c:pt>
                <c:pt idx="1">
                  <c:v>-6</c:v>
                </c:pt>
                <c:pt idx="2">
                  <c:v>0</c:v>
                </c:pt>
                <c:pt idx="3">
                  <c:v>6</c:v>
                </c:pt>
                <c:pt idx="4">
                  <c:v>9.5</c:v>
                </c:pt>
              </c:numCache>
            </c:numRef>
          </c:yVal>
          <c:smooth val="1"/>
        </c:ser>
        <c:axId val="138455680"/>
        <c:axId val="138466048"/>
      </c:scatterChart>
      <c:scatterChart>
        <c:scatterStyle val="lineMarker"/>
        <c:ser>
          <c:idx val="1"/>
          <c:order val="1"/>
          <c:tx>
            <c:strRef>
              <c:f>'Courbes Pas Gaz'!$C$44</c:f>
              <c:strCache>
                <c:ptCount val="1"/>
                <c:pt idx="0">
                  <c:v>Puissance moteur (%)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'Courbes Pas Gaz'!$D$38:$H$38</c:f>
              <c:numCache>
                <c:formatCode>0</c:formatCode>
                <c:ptCount val="5"/>
                <c:pt idx="0">
                  <c:v>0</c:v>
                </c:pt>
                <c:pt idx="1">
                  <c:v>25</c:v>
                </c:pt>
                <c:pt idx="2">
                  <c:v>50</c:v>
                </c:pt>
                <c:pt idx="3">
                  <c:v>75</c:v>
                </c:pt>
                <c:pt idx="4">
                  <c:v>100</c:v>
                </c:pt>
              </c:numCache>
            </c:numRef>
          </c:xVal>
          <c:yVal>
            <c:numRef>
              <c:f>'Courbes Pas Gaz'!$D$44:$H$44</c:f>
              <c:numCache>
                <c:formatCode>0</c:formatCode>
                <c:ptCount val="5"/>
                <c:pt idx="0">
                  <c:v>100</c:v>
                </c:pt>
                <c:pt idx="1">
                  <c:v>85</c:v>
                </c:pt>
                <c:pt idx="2">
                  <c:v>80</c:v>
                </c:pt>
                <c:pt idx="3">
                  <c:v>85</c:v>
                </c:pt>
                <c:pt idx="4">
                  <c:v>100</c:v>
                </c:pt>
              </c:numCache>
            </c:numRef>
          </c:yVal>
        </c:ser>
        <c:axId val="138467584"/>
        <c:axId val="138473472"/>
      </c:scatterChart>
      <c:valAx>
        <c:axId val="138455680"/>
        <c:scaling>
          <c:orientation val="minMax"/>
          <c:max val="100"/>
        </c:scaling>
        <c:axPos val="b"/>
        <c:numFmt formatCode="0" sourceLinked="1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38466048"/>
        <c:crosses val="autoZero"/>
        <c:crossBetween val="midCat"/>
        <c:majorUnit val="25"/>
      </c:valAx>
      <c:valAx>
        <c:axId val="138466048"/>
        <c:scaling>
          <c:orientation val="minMax"/>
          <c:max val="12"/>
          <c:min val="-12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38455680"/>
        <c:crosses val="autoZero"/>
        <c:crossBetween val="midCat"/>
        <c:majorUnit val="2"/>
        <c:minorUnit val="0.5"/>
      </c:valAx>
      <c:valAx>
        <c:axId val="138467584"/>
        <c:scaling>
          <c:orientation val="minMax"/>
        </c:scaling>
        <c:delete val="1"/>
        <c:axPos val="b"/>
        <c:numFmt formatCode="0" sourceLinked="1"/>
        <c:tickLblPos val="nextTo"/>
        <c:crossAx val="138473472"/>
        <c:crosses val="autoZero"/>
        <c:crossBetween val="midCat"/>
      </c:valAx>
      <c:valAx>
        <c:axId val="138473472"/>
        <c:scaling>
          <c:orientation val="minMax"/>
          <c:max val="100"/>
          <c:min val="0"/>
        </c:scaling>
        <c:axPos val="r"/>
        <c:numFmt formatCode="0" sourceLinked="1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38467584"/>
        <c:crosses val="max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44311440111902584"/>
          <c:y val="0.69697287839020161"/>
          <c:w val="0.43413236519088516"/>
          <c:h val="0.20202126249370345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4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367" footer="0.49212598450000367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fr-FR"/>
  <c:chart>
    <c:title>
      <c:tx>
        <c:rich>
          <a:bodyPr/>
          <a:lstStyle/>
          <a:p>
            <a:pPr>
              <a:defRPr/>
            </a:pPr>
            <a:r>
              <a:rPr lang="fr-FR"/>
              <a:t>Correspondance %-Pas</a:t>
            </a:r>
          </a:p>
        </c:rich>
      </c:tx>
    </c:title>
    <c:plotArea>
      <c:layout/>
      <c:scatterChart>
        <c:scatterStyle val="smoothMarker"/>
        <c:ser>
          <c:idx val="0"/>
          <c:order val="0"/>
          <c:tx>
            <c:strRef>
              <c:f>Graphe!$C$54</c:f>
              <c:strCache>
                <c:ptCount val="1"/>
              </c:strCache>
            </c:strRef>
          </c:tx>
          <c:xVal>
            <c:numRef>
              <c:f>Graphe!$N$25:$N$29</c:f>
              <c:numCache>
                <c:formatCode>General</c:formatCode>
                <c:ptCount val="5"/>
              </c:numCache>
            </c:numRef>
          </c:xVal>
          <c:yVal>
            <c:numRef>
              <c:f>Graphe!$O$25:$O$29</c:f>
              <c:numCache>
                <c:formatCode>General</c:formatCode>
                <c:ptCount val="5"/>
              </c:numCache>
            </c:numRef>
          </c:yVal>
          <c:smooth val="1"/>
        </c:ser>
        <c:axId val="168598912"/>
        <c:axId val="168626048"/>
      </c:scatterChart>
      <c:valAx>
        <c:axId val="168598912"/>
        <c:scaling>
          <c:orientation val="minMax"/>
          <c:max val="100"/>
          <c:min val="0"/>
        </c:scaling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fr-FR"/>
                  <a:t>CONSIGNE</a:t>
                </a:r>
              </a:p>
            </c:rich>
          </c:tx>
        </c:title>
        <c:numFmt formatCode="General" sourceLinked="1"/>
        <c:majorTickMark val="cross"/>
        <c:minorTickMark val="cross"/>
        <c:tickLblPos val="nextTo"/>
        <c:spPr>
          <a:ln w="19050" cap="flat" cmpd="sng" algn="ctr">
            <a:solidFill>
              <a:sysClr val="windowText" lastClr="000000">
                <a:lumMod val="95000"/>
                <a:lumOff val="5000"/>
              </a:sysClr>
            </a:solidFill>
            <a:prstDash val="solid"/>
            <a:round/>
            <a:headEnd type="none" w="med" len="med"/>
            <a:tailEnd type="none" w="med" len="med"/>
          </a:ln>
        </c:spPr>
        <c:txPr>
          <a:bodyPr rot="0" vert="horz" anchor="t" anchorCtr="0"/>
          <a:lstStyle/>
          <a:p>
            <a:pPr>
              <a:defRPr sz="1000" b="1" i="0" baseline="0"/>
            </a:pPr>
            <a:endParaRPr lang="fr-FR"/>
          </a:p>
        </c:txPr>
        <c:crossAx val="168626048"/>
        <c:crosses val="autoZero"/>
        <c:crossBetween val="midCat"/>
        <c:majorUnit val="5"/>
        <c:minorUnit val="1"/>
      </c:valAx>
      <c:valAx>
        <c:axId val="168626048"/>
        <c:scaling>
          <c:orientation val="minMax"/>
          <c:max val="12"/>
          <c:min val="-12"/>
        </c:scaling>
        <c:axPos val="l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fr-FR"/>
                  <a:t>PAS</a:t>
                </a:r>
              </a:p>
            </c:rich>
          </c:tx>
        </c:title>
        <c:numFmt formatCode="General" sourceLinked="1"/>
        <c:majorTickMark val="cross"/>
        <c:minorTickMark val="cross"/>
        <c:tickLblPos val="nextTo"/>
        <c:spPr>
          <a:ln>
            <a:solidFill>
              <a:schemeClr val="tx1">
                <a:lumMod val="95000"/>
                <a:lumOff val="5000"/>
              </a:schemeClr>
            </a:solidFill>
          </a:ln>
        </c:spPr>
        <c:txPr>
          <a:bodyPr/>
          <a:lstStyle/>
          <a:p>
            <a:pPr>
              <a:defRPr sz="1200" b="1" i="0"/>
            </a:pPr>
            <a:endParaRPr lang="fr-FR"/>
          </a:p>
        </c:txPr>
        <c:crossAx val="168598912"/>
        <c:crosses val="autoZero"/>
        <c:crossBetween val="midCat"/>
        <c:majorUnit val="1"/>
        <c:minorUnit val="0.5"/>
      </c:valAx>
    </c:plotArea>
    <c:plotVisOnly val="1"/>
    <c:dispBlanksAs val="gap"/>
  </c:chart>
  <c:printSettings>
    <c:headerFooter/>
    <c:pageMargins b="1" l="0.75000000000000788" r="0.75000000000000788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247651</xdr:colOff>
      <xdr:row>5</xdr:row>
      <xdr:rowOff>142876</xdr:rowOff>
    </xdr:from>
    <xdr:to>
      <xdr:col>13</xdr:col>
      <xdr:colOff>58105</xdr:colOff>
      <xdr:row>19</xdr:row>
      <xdr:rowOff>28575</xdr:rowOff>
    </xdr:to>
    <xdr:pic>
      <xdr:nvPicPr>
        <xdr:cNvPr id="512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295776" y="819151"/>
          <a:ext cx="5668329" cy="2152649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114300</xdr:colOff>
      <xdr:row>1</xdr:row>
      <xdr:rowOff>9525</xdr:rowOff>
    </xdr:from>
    <xdr:to>
      <xdr:col>13</xdr:col>
      <xdr:colOff>352425</xdr:colOff>
      <xdr:row>8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104775</xdr:colOff>
      <xdr:row>8</xdr:row>
      <xdr:rowOff>161925</xdr:rowOff>
    </xdr:from>
    <xdr:to>
      <xdr:col>13</xdr:col>
      <xdr:colOff>361950</xdr:colOff>
      <xdr:row>20</xdr:row>
      <xdr:rowOff>161925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114300</xdr:colOff>
      <xdr:row>22</xdr:row>
      <xdr:rowOff>9524</xdr:rowOff>
    </xdr:from>
    <xdr:to>
      <xdr:col>13</xdr:col>
      <xdr:colOff>381000</xdr:colOff>
      <xdr:row>32</xdr:row>
      <xdr:rowOff>161924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114300</xdr:colOff>
      <xdr:row>34</xdr:row>
      <xdr:rowOff>9525</xdr:rowOff>
    </xdr:from>
    <xdr:to>
      <xdr:col>13</xdr:col>
      <xdr:colOff>381000</xdr:colOff>
      <xdr:row>45</xdr:row>
      <xdr:rowOff>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88901</xdr:rowOff>
    </xdr:from>
    <xdr:ext cx="7762207" cy="6769100"/>
    <xdr:graphicFrame macro="">
      <xdr:nvGraphicFramePr>
        <xdr:cNvPr id="12" name="Graphique 11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published="0"/>
  <dimension ref="A1:Q47"/>
  <sheetViews>
    <sheetView tabSelected="1" workbookViewId="0">
      <selection activeCell="B2" sqref="B2"/>
    </sheetView>
  </sheetViews>
  <sheetFormatPr baseColWidth="10" defaultRowHeight="12.75"/>
  <cols>
    <col min="1" max="1" width="3.375" customWidth="1"/>
    <col min="2" max="2" width="22.75" customWidth="1"/>
    <col min="3" max="7" width="10.25" customWidth="1"/>
    <col min="8" max="8" width="3" customWidth="1"/>
    <col min="9" max="9" width="10.125" customWidth="1"/>
    <col min="10" max="10" width="10.25" customWidth="1"/>
  </cols>
  <sheetData>
    <row r="1" spans="1:17">
      <c r="A1" s="7" t="s">
        <v>43</v>
      </c>
      <c r="C1" s="5" t="s">
        <v>73</v>
      </c>
      <c r="G1" s="5" t="s">
        <v>47</v>
      </c>
    </row>
    <row r="2" spans="1:17" ht="8.25" customHeight="1">
      <c r="A2" s="7"/>
      <c r="C2" s="5"/>
      <c r="G2" s="5"/>
    </row>
    <row r="3" spans="1:17">
      <c r="B3" s="77" t="s">
        <v>46</v>
      </c>
      <c r="C3" s="80">
        <v>110</v>
      </c>
      <c r="D3" s="5" t="s">
        <v>44</v>
      </c>
      <c r="E3" s="5" t="s">
        <v>45</v>
      </c>
      <c r="H3" s="94" t="s">
        <v>66</v>
      </c>
    </row>
    <row r="4" spans="1:17" ht="6.75" customHeight="1">
      <c r="B4" s="77"/>
      <c r="C4" s="5"/>
      <c r="D4" s="5"/>
      <c r="E4" s="6"/>
    </row>
    <row r="5" spans="1:17">
      <c r="B5" t="str">
        <f>"Tableau pour une pale de "&amp;C3&amp;" mm"</f>
        <v>Tableau pour une pale de 110 mm</v>
      </c>
      <c r="D5" s="5" t="s">
        <v>44</v>
      </c>
      <c r="E5" s="5" t="s">
        <v>45</v>
      </c>
      <c r="F5" s="5"/>
      <c r="G5" s="5"/>
      <c r="I5" s="5" t="str">
        <f>"Valeurs du tableau calculées pour une pale de "&amp;C3&amp;" mm (Pitch 100%)"</f>
        <v>Valeurs du tableau calculées pour une pale de 110 mm (Pitch 100%)</v>
      </c>
      <c r="O5" s="5"/>
      <c r="P5" s="5"/>
      <c r="Q5" s="5"/>
    </row>
    <row r="6" spans="1:17">
      <c r="B6" s="82"/>
      <c r="D6" s="78">
        <v>0</v>
      </c>
      <c r="E6" s="79">
        <f t="shared" ref="E6:E21" si="0">(2*$C$3*SIN(RADIANS(D6)))</f>
        <v>0</v>
      </c>
      <c r="F6" s="78"/>
      <c r="G6" s="79"/>
      <c r="O6" s="85"/>
      <c r="P6" s="79"/>
      <c r="Q6" s="78"/>
    </row>
    <row r="7" spans="1:17">
      <c r="D7" s="78">
        <v>1</v>
      </c>
      <c r="E7" s="79">
        <f t="shared" si="0"/>
        <v>3.8395294162023728</v>
      </c>
      <c r="F7" s="78"/>
      <c r="G7" s="79"/>
      <c r="O7" s="78"/>
      <c r="P7" s="79"/>
      <c r="Q7" s="78"/>
    </row>
    <row r="8" spans="1:17">
      <c r="D8" s="78">
        <v>2</v>
      </c>
      <c r="E8" s="79">
        <f t="shared" si="0"/>
        <v>7.6778892745502132</v>
      </c>
      <c r="F8" s="78"/>
      <c r="G8" s="79"/>
      <c r="O8" s="78"/>
      <c r="P8" s="79"/>
      <c r="Q8" s="78"/>
    </row>
    <row r="9" spans="1:17">
      <c r="D9" s="78">
        <v>3</v>
      </c>
      <c r="E9" s="79">
        <f t="shared" si="0"/>
        <v>11.513910373447644</v>
      </c>
      <c r="F9" s="78"/>
      <c r="G9" s="79"/>
      <c r="O9" s="78"/>
      <c r="P9" s="79"/>
      <c r="Q9" s="78"/>
    </row>
    <row r="10" spans="1:17">
      <c r="D10" s="78">
        <v>4</v>
      </c>
      <c r="E10" s="79">
        <f t="shared" si="0"/>
        <v>15.346424223707567</v>
      </c>
      <c r="F10" s="78"/>
      <c r="G10" s="79"/>
      <c r="O10" s="78"/>
      <c r="P10" s="79"/>
      <c r="Q10" s="78"/>
    </row>
    <row r="11" spans="1:17">
      <c r="D11" s="78">
        <v>5</v>
      </c>
      <c r="E11" s="79">
        <f t="shared" si="0"/>
        <v>19.174263404484797</v>
      </c>
      <c r="F11" s="78"/>
      <c r="G11" s="79"/>
      <c r="O11" s="78"/>
      <c r="P11" s="79"/>
      <c r="Q11" s="78"/>
    </row>
    <row r="12" spans="1:17">
      <c r="D12" s="78">
        <v>6</v>
      </c>
      <c r="E12" s="79">
        <f t="shared" si="0"/>
        <v>22.996261918883764</v>
      </c>
      <c r="F12" s="78"/>
      <c r="G12" s="79"/>
      <c r="O12" s="78"/>
      <c r="P12" s="79"/>
      <c r="Q12" s="78"/>
    </row>
    <row r="13" spans="1:17">
      <c r="B13" s="5"/>
      <c r="D13" s="78">
        <v>7</v>
      </c>
      <c r="E13" s="79">
        <f t="shared" si="0"/>
        <v>26.811255549132444</v>
      </c>
      <c r="F13" s="78"/>
      <c r="G13" s="79"/>
      <c r="O13" s="6"/>
      <c r="P13" s="79"/>
      <c r="Q13" s="78"/>
    </row>
    <row r="14" spans="1:17">
      <c r="D14" s="78">
        <v>8</v>
      </c>
      <c r="E14" s="79">
        <f t="shared" si="0"/>
        <v>30.618082211214396</v>
      </c>
      <c r="F14" s="78"/>
      <c r="G14" s="79"/>
      <c r="O14" s="78"/>
      <c r="P14" s="78"/>
      <c r="Q14" s="79"/>
    </row>
    <row r="15" spans="1:17">
      <c r="D15" s="78">
        <v>9</v>
      </c>
      <c r="E15" s="79">
        <f t="shared" si="0"/>
        <v>34.415582308850794</v>
      </c>
      <c r="F15" s="78"/>
      <c r="G15" s="79"/>
      <c r="O15" s="78"/>
      <c r="P15" s="78"/>
      <c r="Q15" s="79"/>
    </row>
    <row r="16" spans="1:17">
      <c r="D16" s="78">
        <v>10</v>
      </c>
      <c r="E16" s="79">
        <f t="shared" si="0"/>
        <v>38.202599086724675</v>
      </c>
      <c r="F16" s="78"/>
      <c r="G16" s="79"/>
      <c r="O16" s="78"/>
      <c r="P16" s="78"/>
      <c r="Q16" s="79"/>
    </row>
    <row r="17" spans="2:17">
      <c r="D17" s="78">
        <v>11</v>
      </c>
      <c r="E17" s="79">
        <f t="shared" si="0"/>
        <v>41.977978982839858</v>
      </c>
      <c r="F17" s="78"/>
      <c r="G17" s="79"/>
      <c r="O17" s="78"/>
      <c r="P17" s="78"/>
      <c r="Q17" s="79"/>
    </row>
    <row r="18" spans="2:17">
      <c r="D18" s="78">
        <v>12</v>
      </c>
      <c r="E18" s="79">
        <f t="shared" si="0"/>
        <v>45.740571979907052</v>
      </c>
      <c r="F18" s="78"/>
      <c r="G18" s="79"/>
      <c r="O18" s="78"/>
      <c r="P18" s="78"/>
      <c r="Q18" s="79"/>
    </row>
    <row r="19" spans="2:17">
      <c r="D19" s="78">
        <v>13</v>
      </c>
      <c r="E19" s="79">
        <f t="shared" si="0"/>
        <v>49.489231955650304</v>
      </c>
      <c r="F19" s="78"/>
      <c r="G19" s="79"/>
      <c r="O19" s="78"/>
      <c r="P19" s="78"/>
      <c r="Q19" s="79"/>
    </row>
    <row r="20" spans="2:17">
      <c r="D20" s="78">
        <v>14</v>
      </c>
      <c r="E20" s="79">
        <f t="shared" si="0"/>
        <v>53.222817031926901</v>
      </c>
      <c r="F20" s="78"/>
      <c r="G20" s="79"/>
      <c r="O20" s="78"/>
      <c r="P20" s="78"/>
      <c r="Q20" s="78"/>
    </row>
    <row r="21" spans="2:17">
      <c r="B21" s="82"/>
      <c r="D21" s="78">
        <v>15</v>
      </c>
      <c r="E21" s="79">
        <f t="shared" si="0"/>
        <v>56.940189922554566</v>
      </c>
      <c r="F21" s="78"/>
      <c r="G21" s="79"/>
      <c r="K21" s="83"/>
      <c r="O21" s="86"/>
      <c r="P21" s="79"/>
      <c r="Q21" s="79"/>
    </row>
    <row r="22" spans="2:17" ht="7.5" customHeight="1">
      <c r="B22" s="82"/>
      <c r="D22" s="78"/>
      <c r="E22" s="79"/>
      <c r="F22" s="78"/>
      <c r="G22" s="79"/>
      <c r="K22" s="83"/>
      <c r="O22" s="86"/>
      <c r="P22" s="79"/>
      <c r="Q22" s="79"/>
    </row>
    <row r="23" spans="2:17" ht="12.75" customHeight="1">
      <c r="B23" s="5" t="s">
        <v>56</v>
      </c>
      <c r="D23" s="84">
        <f>D21</f>
        <v>15</v>
      </c>
      <c r="E23" s="79"/>
      <c r="F23" s="78"/>
      <c r="G23" s="79"/>
      <c r="K23" s="83"/>
      <c r="O23" s="86"/>
      <c r="P23" s="79"/>
      <c r="Q23" s="79"/>
    </row>
    <row r="24" spans="2:17" ht="12.75" customHeight="1">
      <c r="B24" s="5" t="s">
        <v>58</v>
      </c>
      <c r="D24" s="84">
        <f>-D21</f>
        <v>-15</v>
      </c>
      <c r="E24" s="79"/>
      <c r="F24" s="78"/>
      <c r="G24" s="79"/>
      <c r="K24" s="83"/>
      <c r="O24" s="86"/>
      <c r="P24" s="79"/>
      <c r="Q24" s="79"/>
    </row>
    <row r="25" spans="2:17" ht="12.75" customHeight="1">
      <c r="B25" s="5" t="s">
        <v>55</v>
      </c>
      <c r="D25" s="84">
        <f>D23*2</f>
        <v>30</v>
      </c>
      <c r="E25" s="79"/>
      <c r="F25" s="6" t="s">
        <v>57</v>
      </c>
      <c r="G25" s="101">
        <v>100</v>
      </c>
      <c r="K25" s="83"/>
      <c r="O25" s="86"/>
      <c r="P25" s="79"/>
      <c r="Q25" s="79"/>
    </row>
    <row r="26" spans="2:17" ht="7.5" customHeight="1">
      <c r="B26" s="82"/>
      <c r="D26" s="78"/>
      <c r="E26" s="79"/>
      <c r="F26" s="78"/>
      <c r="G26" s="79"/>
      <c r="K26" s="83"/>
      <c r="O26" s="86"/>
      <c r="P26" s="79"/>
      <c r="Q26" s="79"/>
    </row>
    <row r="27" spans="2:17">
      <c r="B27" s="77" t="s">
        <v>48</v>
      </c>
      <c r="C27" s="80">
        <v>30.62</v>
      </c>
      <c r="D27" s="5" t="s">
        <v>51</v>
      </c>
      <c r="E27" s="6"/>
      <c r="H27" s="94" t="s">
        <v>64</v>
      </c>
      <c r="O27" s="86"/>
      <c r="P27" s="79"/>
      <c r="Q27" s="79"/>
    </row>
    <row r="28" spans="2:17">
      <c r="B28" s="100" t="s">
        <v>69</v>
      </c>
      <c r="D28" s="93">
        <f>-E28</f>
        <v>-8.0005043688070359</v>
      </c>
      <c r="E28" s="93">
        <f>DEGREES(ASIN(C27/(2*C3)))</f>
        <v>8.0005043688070359</v>
      </c>
      <c r="I28" s="5" t="str">
        <f>"Les " &amp; C27 &amp; " mm mesurés correspondent à " &amp;E28&amp; " degrés en valeur absolue"</f>
        <v>Les 30,62 mm mesurés correspondent à 8,00050436880704 degrés en valeur absolue</v>
      </c>
      <c r="O28" s="86"/>
      <c r="P28" s="79"/>
      <c r="Q28" s="79"/>
    </row>
    <row r="29" spans="2:17">
      <c r="B29" s="100" t="s">
        <v>81</v>
      </c>
      <c r="D29" s="96">
        <f>(D28-$D$24)/(($D$23-$D$24)/$G$25)</f>
        <v>23.331652103976548</v>
      </c>
      <c r="E29" s="96">
        <f>(E28-$D$24)/(($D$23-$D$24)/$G$25)</f>
        <v>76.668347896023462</v>
      </c>
      <c r="I29" s="5" t="str">
        <f>"Les " &amp; C27 &amp; " mm mesurés correspondent à " &amp;D29&amp; " ou " &amp;E29&amp; " % de la course du manche"</f>
        <v>Les 30,62 mm mesurés correspondent à 23,3316521039765 ou 76,6683478960235 % de la course du manche</v>
      </c>
      <c r="O29" s="86"/>
      <c r="P29" s="79"/>
      <c r="Q29" s="79"/>
    </row>
    <row r="30" spans="2:17">
      <c r="B30" s="77" t="s">
        <v>27</v>
      </c>
      <c r="C30" s="6" t="s">
        <v>49</v>
      </c>
      <c r="D30" s="6">
        <v>2</v>
      </c>
      <c r="E30" s="6">
        <v>3</v>
      </c>
      <c r="F30" s="6">
        <v>4</v>
      </c>
      <c r="G30" s="6" t="s">
        <v>50</v>
      </c>
      <c r="I30" s="5" t="s">
        <v>82</v>
      </c>
      <c r="N30" s="5" t="s">
        <v>84</v>
      </c>
    </row>
    <row r="31" spans="2:17">
      <c r="B31" s="82" t="s">
        <v>75</v>
      </c>
      <c r="C31" s="88">
        <v>0</v>
      </c>
      <c r="D31" s="88">
        <v>25</v>
      </c>
      <c r="E31" s="88">
        <v>50</v>
      </c>
      <c r="F31" s="88">
        <v>75</v>
      </c>
      <c r="G31" s="88">
        <v>100</v>
      </c>
      <c r="I31" s="5" t="s">
        <v>62</v>
      </c>
      <c r="J31" s="5"/>
    </row>
    <row r="32" spans="2:17">
      <c r="B32" s="82" t="s">
        <v>76</v>
      </c>
      <c r="C32" s="90">
        <f>(((($D$25/100)*C31)+$D$24)*$C$36/100)</f>
        <v>-15</v>
      </c>
      <c r="D32" s="90">
        <f>(((($D$25/100)*D31)+$D$24)*$C$36/100)</f>
        <v>-7.5</v>
      </c>
      <c r="E32" s="90">
        <f>(((($D$25/100)*E31)+$D$24)*$C$36/100)</f>
        <v>0</v>
      </c>
      <c r="F32" s="90">
        <f>(((($D$25/100)*F31)+$D$24)*$C$36/100)</f>
        <v>7.5</v>
      </c>
      <c r="G32" s="90">
        <f>(((($D$25/100)*G31)+$D$24)*$C$36/100)</f>
        <v>15</v>
      </c>
      <c r="I32" s="5" t="s">
        <v>61</v>
      </c>
      <c r="J32" s="5"/>
    </row>
    <row r="33" spans="1:12">
      <c r="B33" s="82" t="s">
        <v>77</v>
      </c>
      <c r="C33" s="91">
        <f>(2*$C$3*SIN(RADIANS(C32)))</f>
        <v>-56.940189922554566</v>
      </c>
      <c r="D33" s="91">
        <f t="shared" ref="D33" si="1">(2*$C$3*SIN(RADIANS(D32)))</f>
        <v>-28.715762288411348</v>
      </c>
      <c r="E33" s="91">
        <f t="shared" ref="E33" si="2">(2*$C$3*SIN(RADIANS(E32)))</f>
        <v>0</v>
      </c>
      <c r="F33" s="91">
        <f t="shared" ref="F33" si="3">(2*$C$3*SIN(RADIANS(F32)))</f>
        <v>28.715762288411348</v>
      </c>
      <c r="G33" s="91">
        <f t="shared" ref="G33" si="4">(2*$C$3*SIN(RADIANS(G32)))</f>
        <v>56.940189922554566</v>
      </c>
      <c r="I33" s="5" t="s">
        <v>61</v>
      </c>
      <c r="J33" s="5"/>
    </row>
    <row r="34" spans="1:12" ht="6.75" customHeight="1"/>
    <row r="35" spans="1:12" ht="12.75" customHeight="1">
      <c r="A35" s="7" t="s">
        <v>72</v>
      </c>
      <c r="H35" s="5" t="s">
        <v>80</v>
      </c>
    </row>
    <row r="36" spans="1:12" ht="12.75" customHeight="1">
      <c r="A36" s="7"/>
      <c r="B36" s="82" t="s">
        <v>57</v>
      </c>
      <c r="C36" s="87">
        <v>100</v>
      </c>
      <c r="H36" s="94" t="s">
        <v>78</v>
      </c>
    </row>
    <row r="37" spans="1:12" ht="12.75" customHeight="1">
      <c r="A37" s="7"/>
      <c r="B37" s="77" t="s">
        <v>71</v>
      </c>
      <c r="C37" s="97">
        <v>-8.5</v>
      </c>
      <c r="D37" s="81"/>
      <c r="H37" s="94" t="s">
        <v>79</v>
      </c>
    </row>
    <row r="38" spans="1:12" ht="12.75" customHeight="1">
      <c r="A38" s="7"/>
      <c r="B38" s="77" t="s">
        <v>70</v>
      </c>
      <c r="D38" s="81"/>
      <c r="E38" s="81">
        <f>(2*$C$3*SIN(RADIANS(C37)))</f>
        <v>-32.518070448514337</v>
      </c>
      <c r="F38" s="5" t="s">
        <v>51</v>
      </c>
      <c r="I38" s="5" t="str">
        <f>"Les " &amp; C37 &amp; " degrés recherchés correspondent à " &amp;E38&amp; " mm"</f>
        <v>Les -8,5 degrés recherchés correspondent à -32,5180704485143 mm</v>
      </c>
    </row>
    <row r="39" spans="1:12" ht="12.75" customHeight="1">
      <c r="A39" s="7"/>
      <c r="B39" s="77" t="s">
        <v>62</v>
      </c>
      <c r="D39" s="81"/>
      <c r="E39" s="99">
        <f>(C37-$D$24)/(($D$23-$D$24)/100)</f>
        <v>21.666666666666668</v>
      </c>
      <c r="F39" s="5"/>
      <c r="I39" s="5" t="s">
        <v>83</v>
      </c>
    </row>
    <row r="40" spans="1:12">
      <c r="A40" s="7" t="s">
        <v>59</v>
      </c>
      <c r="C40" s="102" t="s">
        <v>49</v>
      </c>
      <c r="D40" s="102">
        <v>2</v>
      </c>
      <c r="E40" s="102">
        <v>3</v>
      </c>
      <c r="F40" s="102">
        <v>4</v>
      </c>
      <c r="G40" s="102" t="s">
        <v>50</v>
      </c>
      <c r="H40" s="5" t="s">
        <v>74</v>
      </c>
    </row>
    <row r="41" spans="1:12">
      <c r="B41" s="82" t="s">
        <v>54</v>
      </c>
      <c r="C41" s="89">
        <v>45</v>
      </c>
      <c r="D41" s="89">
        <v>57</v>
      </c>
      <c r="E41" s="89">
        <v>70</v>
      </c>
      <c r="F41" s="89">
        <v>83</v>
      </c>
      <c r="G41" s="89">
        <v>95</v>
      </c>
      <c r="H41" s="94" t="s">
        <v>60</v>
      </c>
      <c r="I41" s="5"/>
      <c r="J41" s="5"/>
      <c r="K41" s="5"/>
      <c r="L41" s="5"/>
    </row>
    <row r="42" spans="1:12">
      <c r="B42" s="82" t="s">
        <v>53</v>
      </c>
      <c r="C42" s="103">
        <f>(((($D$25/100)*C41)+$D$24)*$C$36/100)</f>
        <v>-1.5</v>
      </c>
      <c r="D42" s="103">
        <f>(((($D$25/100)*D41)+$D$24)*$C$36/100)</f>
        <v>2.0999999999999979</v>
      </c>
      <c r="E42" s="103">
        <f>(((($D$25/100)*E41)+$D$24)*$C$36/100)</f>
        <v>6</v>
      </c>
      <c r="F42" s="103">
        <f>(((($D$25/100)*F41)+$D$24)*$C$36/100)</f>
        <v>9.8999999999999986</v>
      </c>
      <c r="G42" s="103">
        <f>(((($D$25/100)*G41)+$D$24)*$C$36/100)</f>
        <v>13.5</v>
      </c>
      <c r="I42" s="5" t="s">
        <v>63</v>
      </c>
      <c r="J42" s="5"/>
      <c r="K42" s="5"/>
      <c r="L42" s="5"/>
    </row>
    <row r="43" spans="1:12">
      <c r="B43" s="82" t="s">
        <v>52</v>
      </c>
      <c r="C43" s="95">
        <f>(2*$C$3*SIN(RADIANS(C42)))</f>
        <v>-5.7589286277320939</v>
      </c>
      <c r="D43" s="95">
        <f t="shared" ref="D43:G43" si="5">(2*$C$3*SIN(RADIANS(D42)))</f>
        <v>8.0616159154423723</v>
      </c>
      <c r="E43" s="95">
        <f t="shared" si="5"/>
        <v>22.996261918883764</v>
      </c>
      <c r="F43" s="95">
        <f t="shared" si="5"/>
        <v>37.824402061470089</v>
      </c>
      <c r="G43" s="95">
        <f t="shared" si="5"/>
        <v>51.357980048299183</v>
      </c>
      <c r="I43" s="5" t="s">
        <v>68</v>
      </c>
      <c r="J43" s="5"/>
      <c r="K43" s="5"/>
      <c r="L43" s="5"/>
    </row>
    <row r="44" spans="1:12" ht="6.75" customHeight="1">
      <c r="B44" s="82"/>
      <c r="C44" s="91"/>
      <c r="D44" s="91"/>
      <c r="E44" s="91"/>
      <c r="F44" s="91"/>
      <c r="G44" s="91"/>
      <c r="H44" s="5"/>
      <c r="I44" s="5"/>
      <c r="J44" s="5"/>
      <c r="K44" s="5"/>
      <c r="L44" s="5"/>
    </row>
    <row r="45" spans="1:12">
      <c r="B45" s="82" t="s">
        <v>53</v>
      </c>
      <c r="C45" s="92">
        <v>-2</v>
      </c>
      <c r="D45" s="92">
        <v>2.1</v>
      </c>
      <c r="E45" s="92">
        <v>6</v>
      </c>
      <c r="F45" s="92">
        <v>9.9</v>
      </c>
      <c r="G45" s="92">
        <v>13.5</v>
      </c>
      <c r="H45" s="94" t="s">
        <v>65</v>
      </c>
      <c r="I45" s="5"/>
      <c r="J45" s="5"/>
      <c r="K45" s="5"/>
      <c r="L45" s="5"/>
    </row>
    <row r="46" spans="1:12">
      <c r="B46" s="82" t="s">
        <v>54</v>
      </c>
      <c r="C46" s="98">
        <f>(C45-$D$24)/(($D$23-$D$24)/$C$36)</f>
        <v>43.333333333333336</v>
      </c>
      <c r="D46" s="98">
        <f>(D45-$D$24)/(($D$23-$D$24)/$C$36)</f>
        <v>57.000000000000007</v>
      </c>
      <c r="E46" s="98">
        <f>(E45-$D$24)/(($D$23-$D$24)/$C$36)</f>
        <v>70</v>
      </c>
      <c r="F46" s="98">
        <f>(F45-$D$24)/(($D$23-$D$24)/$C$36)</f>
        <v>83</v>
      </c>
      <c r="G46" s="98">
        <f>(G45-$D$24)/(($D$23-$D$24)/$C$36)</f>
        <v>95</v>
      </c>
      <c r="I46" s="5" t="s">
        <v>67</v>
      </c>
      <c r="J46" s="5"/>
      <c r="K46" s="5"/>
      <c r="L46" s="5"/>
    </row>
    <row r="47" spans="1:12">
      <c r="B47" s="82" t="s">
        <v>52</v>
      </c>
      <c r="C47" s="95">
        <f>(2*$C$3*SIN(RADIANS(C45)))</f>
        <v>-7.6778892745502132</v>
      </c>
      <c r="D47" s="95">
        <f t="shared" ref="D47:G47" si="6">(2*$C$3*SIN(RADIANS(D45)))</f>
        <v>8.0616159154423812</v>
      </c>
      <c r="E47" s="95">
        <f t="shared" si="6"/>
        <v>22.996261918883764</v>
      </c>
      <c r="F47" s="95">
        <f t="shared" si="6"/>
        <v>37.824402061470103</v>
      </c>
      <c r="G47" s="95">
        <f t="shared" si="6"/>
        <v>51.357980048299183</v>
      </c>
      <c r="I47" s="5" t="s">
        <v>68</v>
      </c>
    </row>
  </sheetData>
  <pageMargins left="0.7" right="0.7" top="0.75" bottom="0.75" header="0.3" footer="0.3"/>
  <pageSetup paperSize="9" orientation="portrait" horizontalDpi="4294967293" verticalDpi="120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45"/>
  <sheetViews>
    <sheetView showGridLines="0" workbookViewId="0">
      <selection activeCell="O23" sqref="O23"/>
    </sheetView>
  </sheetViews>
  <sheetFormatPr baseColWidth="10" defaultRowHeight="12.75"/>
  <cols>
    <col min="1" max="1" width="2.875" style="8" customWidth="1"/>
    <col min="2" max="2" width="3.625" style="8" customWidth="1"/>
    <col min="3" max="3" width="17.625" style="8" customWidth="1"/>
    <col min="4" max="8" width="8.375" style="8" customWidth="1"/>
    <col min="9" max="9" width="2.875" style="8" customWidth="1"/>
    <col min="10" max="12" width="11" style="8"/>
    <col min="13" max="13" width="8.25" style="8" customWidth="1"/>
    <col min="14" max="16" width="11" style="8"/>
    <col min="17" max="17" width="11" style="8" customWidth="1"/>
    <col min="18" max="18" width="11" style="8"/>
    <col min="19" max="19" width="14.375" style="8" customWidth="1"/>
    <col min="20" max="256" width="11" style="8"/>
    <col min="257" max="257" width="2.875" style="8" customWidth="1"/>
    <col min="258" max="258" width="3.625" style="8" customWidth="1"/>
    <col min="259" max="259" width="17.625" style="8" customWidth="1"/>
    <col min="260" max="264" width="8.375" style="8" customWidth="1"/>
    <col min="265" max="265" width="2.875" style="8" customWidth="1"/>
    <col min="266" max="268" width="11" style="8"/>
    <col min="269" max="269" width="8.25" style="8" customWidth="1"/>
    <col min="270" max="272" width="11" style="8"/>
    <col min="273" max="273" width="11" style="8" customWidth="1"/>
    <col min="274" max="512" width="11" style="8"/>
    <col min="513" max="513" width="2.875" style="8" customWidth="1"/>
    <col min="514" max="514" width="3.625" style="8" customWidth="1"/>
    <col min="515" max="515" width="17.625" style="8" customWidth="1"/>
    <col min="516" max="520" width="8.375" style="8" customWidth="1"/>
    <col min="521" max="521" width="2.875" style="8" customWidth="1"/>
    <col min="522" max="524" width="11" style="8"/>
    <col min="525" max="525" width="8.25" style="8" customWidth="1"/>
    <col min="526" max="528" width="11" style="8"/>
    <col min="529" max="529" width="11" style="8" customWidth="1"/>
    <col min="530" max="768" width="11" style="8"/>
    <col min="769" max="769" width="2.875" style="8" customWidth="1"/>
    <col min="770" max="770" width="3.625" style="8" customWidth="1"/>
    <col min="771" max="771" width="17.625" style="8" customWidth="1"/>
    <col min="772" max="776" width="8.375" style="8" customWidth="1"/>
    <col min="777" max="777" width="2.875" style="8" customWidth="1"/>
    <col min="778" max="780" width="11" style="8"/>
    <col min="781" max="781" width="8.25" style="8" customWidth="1"/>
    <col min="782" max="784" width="11" style="8"/>
    <col min="785" max="785" width="11" style="8" customWidth="1"/>
    <col min="786" max="1024" width="11" style="8"/>
    <col min="1025" max="1025" width="2.875" style="8" customWidth="1"/>
    <col min="1026" max="1026" width="3.625" style="8" customWidth="1"/>
    <col min="1027" max="1027" width="17.625" style="8" customWidth="1"/>
    <col min="1028" max="1032" width="8.375" style="8" customWidth="1"/>
    <col min="1033" max="1033" width="2.875" style="8" customWidth="1"/>
    <col min="1034" max="1036" width="11" style="8"/>
    <col min="1037" max="1037" width="8.25" style="8" customWidth="1"/>
    <col min="1038" max="1040" width="11" style="8"/>
    <col min="1041" max="1041" width="11" style="8" customWidth="1"/>
    <col min="1042" max="1280" width="11" style="8"/>
    <col min="1281" max="1281" width="2.875" style="8" customWidth="1"/>
    <col min="1282" max="1282" width="3.625" style="8" customWidth="1"/>
    <col min="1283" max="1283" width="17.625" style="8" customWidth="1"/>
    <col min="1284" max="1288" width="8.375" style="8" customWidth="1"/>
    <col min="1289" max="1289" width="2.875" style="8" customWidth="1"/>
    <col min="1290" max="1292" width="11" style="8"/>
    <col min="1293" max="1293" width="8.25" style="8" customWidth="1"/>
    <col min="1294" max="1296" width="11" style="8"/>
    <col min="1297" max="1297" width="11" style="8" customWidth="1"/>
    <col min="1298" max="1536" width="11" style="8"/>
    <col min="1537" max="1537" width="2.875" style="8" customWidth="1"/>
    <col min="1538" max="1538" width="3.625" style="8" customWidth="1"/>
    <col min="1539" max="1539" width="17.625" style="8" customWidth="1"/>
    <col min="1540" max="1544" width="8.375" style="8" customWidth="1"/>
    <col min="1545" max="1545" width="2.875" style="8" customWidth="1"/>
    <col min="1546" max="1548" width="11" style="8"/>
    <col min="1549" max="1549" width="8.25" style="8" customWidth="1"/>
    <col min="1550" max="1552" width="11" style="8"/>
    <col min="1553" max="1553" width="11" style="8" customWidth="1"/>
    <col min="1554" max="1792" width="11" style="8"/>
    <col min="1793" max="1793" width="2.875" style="8" customWidth="1"/>
    <col min="1794" max="1794" width="3.625" style="8" customWidth="1"/>
    <col min="1795" max="1795" width="17.625" style="8" customWidth="1"/>
    <col min="1796" max="1800" width="8.375" style="8" customWidth="1"/>
    <col min="1801" max="1801" width="2.875" style="8" customWidth="1"/>
    <col min="1802" max="1804" width="11" style="8"/>
    <col min="1805" max="1805" width="8.25" style="8" customWidth="1"/>
    <col min="1806" max="1808" width="11" style="8"/>
    <col min="1809" max="1809" width="11" style="8" customWidth="1"/>
    <col min="1810" max="2048" width="11" style="8"/>
    <col min="2049" max="2049" width="2.875" style="8" customWidth="1"/>
    <col min="2050" max="2050" width="3.625" style="8" customWidth="1"/>
    <col min="2051" max="2051" width="17.625" style="8" customWidth="1"/>
    <col min="2052" max="2056" width="8.375" style="8" customWidth="1"/>
    <col min="2057" max="2057" width="2.875" style="8" customWidth="1"/>
    <col min="2058" max="2060" width="11" style="8"/>
    <col min="2061" max="2061" width="8.25" style="8" customWidth="1"/>
    <col min="2062" max="2064" width="11" style="8"/>
    <col min="2065" max="2065" width="11" style="8" customWidth="1"/>
    <col min="2066" max="2304" width="11" style="8"/>
    <col min="2305" max="2305" width="2.875" style="8" customWidth="1"/>
    <col min="2306" max="2306" width="3.625" style="8" customWidth="1"/>
    <col min="2307" max="2307" width="17.625" style="8" customWidth="1"/>
    <col min="2308" max="2312" width="8.375" style="8" customWidth="1"/>
    <col min="2313" max="2313" width="2.875" style="8" customWidth="1"/>
    <col min="2314" max="2316" width="11" style="8"/>
    <col min="2317" max="2317" width="8.25" style="8" customWidth="1"/>
    <col min="2318" max="2320" width="11" style="8"/>
    <col min="2321" max="2321" width="11" style="8" customWidth="1"/>
    <col min="2322" max="2560" width="11" style="8"/>
    <col min="2561" max="2561" width="2.875" style="8" customWidth="1"/>
    <col min="2562" max="2562" width="3.625" style="8" customWidth="1"/>
    <col min="2563" max="2563" width="17.625" style="8" customWidth="1"/>
    <col min="2564" max="2568" width="8.375" style="8" customWidth="1"/>
    <col min="2569" max="2569" width="2.875" style="8" customWidth="1"/>
    <col min="2570" max="2572" width="11" style="8"/>
    <col min="2573" max="2573" width="8.25" style="8" customWidth="1"/>
    <col min="2574" max="2576" width="11" style="8"/>
    <col min="2577" max="2577" width="11" style="8" customWidth="1"/>
    <col min="2578" max="2816" width="11" style="8"/>
    <col min="2817" max="2817" width="2.875" style="8" customWidth="1"/>
    <col min="2818" max="2818" width="3.625" style="8" customWidth="1"/>
    <col min="2819" max="2819" width="17.625" style="8" customWidth="1"/>
    <col min="2820" max="2824" width="8.375" style="8" customWidth="1"/>
    <col min="2825" max="2825" width="2.875" style="8" customWidth="1"/>
    <col min="2826" max="2828" width="11" style="8"/>
    <col min="2829" max="2829" width="8.25" style="8" customWidth="1"/>
    <col min="2830" max="2832" width="11" style="8"/>
    <col min="2833" max="2833" width="11" style="8" customWidth="1"/>
    <col min="2834" max="3072" width="11" style="8"/>
    <col min="3073" max="3073" width="2.875" style="8" customWidth="1"/>
    <col min="3074" max="3074" width="3.625" style="8" customWidth="1"/>
    <col min="3075" max="3075" width="17.625" style="8" customWidth="1"/>
    <col min="3076" max="3080" width="8.375" style="8" customWidth="1"/>
    <col min="3081" max="3081" width="2.875" style="8" customWidth="1"/>
    <col min="3082" max="3084" width="11" style="8"/>
    <col min="3085" max="3085" width="8.25" style="8" customWidth="1"/>
    <col min="3086" max="3088" width="11" style="8"/>
    <col min="3089" max="3089" width="11" style="8" customWidth="1"/>
    <col min="3090" max="3328" width="11" style="8"/>
    <col min="3329" max="3329" width="2.875" style="8" customWidth="1"/>
    <col min="3330" max="3330" width="3.625" style="8" customWidth="1"/>
    <col min="3331" max="3331" width="17.625" style="8" customWidth="1"/>
    <col min="3332" max="3336" width="8.375" style="8" customWidth="1"/>
    <col min="3337" max="3337" width="2.875" style="8" customWidth="1"/>
    <col min="3338" max="3340" width="11" style="8"/>
    <col min="3341" max="3341" width="8.25" style="8" customWidth="1"/>
    <col min="3342" max="3344" width="11" style="8"/>
    <col min="3345" max="3345" width="11" style="8" customWidth="1"/>
    <col min="3346" max="3584" width="11" style="8"/>
    <col min="3585" max="3585" width="2.875" style="8" customWidth="1"/>
    <col min="3586" max="3586" width="3.625" style="8" customWidth="1"/>
    <col min="3587" max="3587" width="17.625" style="8" customWidth="1"/>
    <col min="3588" max="3592" width="8.375" style="8" customWidth="1"/>
    <col min="3593" max="3593" width="2.875" style="8" customWidth="1"/>
    <col min="3594" max="3596" width="11" style="8"/>
    <col min="3597" max="3597" width="8.25" style="8" customWidth="1"/>
    <col min="3598" max="3600" width="11" style="8"/>
    <col min="3601" max="3601" width="11" style="8" customWidth="1"/>
    <col min="3602" max="3840" width="11" style="8"/>
    <col min="3841" max="3841" width="2.875" style="8" customWidth="1"/>
    <col min="3842" max="3842" width="3.625" style="8" customWidth="1"/>
    <col min="3843" max="3843" width="17.625" style="8" customWidth="1"/>
    <col min="3844" max="3848" width="8.375" style="8" customWidth="1"/>
    <col min="3849" max="3849" width="2.875" style="8" customWidth="1"/>
    <col min="3850" max="3852" width="11" style="8"/>
    <col min="3853" max="3853" width="8.25" style="8" customWidth="1"/>
    <col min="3854" max="3856" width="11" style="8"/>
    <col min="3857" max="3857" width="11" style="8" customWidth="1"/>
    <col min="3858" max="4096" width="11" style="8"/>
    <col min="4097" max="4097" width="2.875" style="8" customWidth="1"/>
    <col min="4098" max="4098" width="3.625" style="8" customWidth="1"/>
    <col min="4099" max="4099" width="17.625" style="8" customWidth="1"/>
    <col min="4100" max="4104" width="8.375" style="8" customWidth="1"/>
    <col min="4105" max="4105" width="2.875" style="8" customWidth="1"/>
    <col min="4106" max="4108" width="11" style="8"/>
    <col min="4109" max="4109" width="8.25" style="8" customWidth="1"/>
    <col min="4110" max="4112" width="11" style="8"/>
    <col min="4113" max="4113" width="11" style="8" customWidth="1"/>
    <col min="4114" max="4352" width="11" style="8"/>
    <col min="4353" max="4353" width="2.875" style="8" customWidth="1"/>
    <col min="4354" max="4354" width="3.625" style="8" customWidth="1"/>
    <col min="4355" max="4355" width="17.625" style="8" customWidth="1"/>
    <col min="4356" max="4360" width="8.375" style="8" customWidth="1"/>
    <col min="4361" max="4361" width="2.875" style="8" customWidth="1"/>
    <col min="4362" max="4364" width="11" style="8"/>
    <col min="4365" max="4365" width="8.25" style="8" customWidth="1"/>
    <col min="4366" max="4368" width="11" style="8"/>
    <col min="4369" max="4369" width="11" style="8" customWidth="1"/>
    <col min="4370" max="4608" width="11" style="8"/>
    <col min="4609" max="4609" width="2.875" style="8" customWidth="1"/>
    <col min="4610" max="4610" width="3.625" style="8" customWidth="1"/>
    <col min="4611" max="4611" width="17.625" style="8" customWidth="1"/>
    <col min="4612" max="4616" width="8.375" style="8" customWidth="1"/>
    <col min="4617" max="4617" width="2.875" style="8" customWidth="1"/>
    <col min="4618" max="4620" width="11" style="8"/>
    <col min="4621" max="4621" width="8.25" style="8" customWidth="1"/>
    <col min="4622" max="4624" width="11" style="8"/>
    <col min="4625" max="4625" width="11" style="8" customWidth="1"/>
    <col min="4626" max="4864" width="11" style="8"/>
    <col min="4865" max="4865" width="2.875" style="8" customWidth="1"/>
    <col min="4866" max="4866" width="3.625" style="8" customWidth="1"/>
    <col min="4867" max="4867" width="17.625" style="8" customWidth="1"/>
    <col min="4868" max="4872" width="8.375" style="8" customWidth="1"/>
    <col min="4873" max="4873" width="2.875" style="8" customWidth="1"/>
    <col min="4874" max="4876" width="11" style="8"/>
    <col min="4877" max="4877" width="8.25" style="8" customWidth="1"/>
    <col min="4878" max="4880" width="11" style="8"/>
    <col min="4881" max="4881" width="11" style="8" customWidth="1"/>
    <col min="4882" max="5120" width="11" style="8"/>
    <col min="5121" max="5121" width="2.875" style="8" customWidth="1"/>
    <col min="5122" max="5122" width="3.625" style="8" customWidth="1"/>
    <col min="5123" max="5123" width="17.625" style="8" customWidth="1"/>
    <col min="5124" max="5128" width="8.375" style="8" customWidth="1"/>
    <col min="5129" max="5129" width="2.875" style="8" customWidth="1"/>
    <col min="5130" max="5132" width="11" style="8"/>
    <col min="5133" max="5133" width="8.25" style="8" customWidth="1"/>
    <col min="5134" max="5136" width="11" style="8"/>
    <col min="5137" max="5137" width="11" style="8" customWidth="1"/>
    <col min="5138" max="5376" width="11" style="8"/>
    <col min="5377" max="5377" width="2.875" style="8" customWidth="1"/>
    <col min="5378" max="5378" width="3.625" style="8" customWidth="1"/>
    <col min="5379" max="5379" width="17.625" style="8" customWidth="1"/>
    <col min="5380" max="5384" width="8.375" style="8" customWidth="1"/>
    <col min="5385" max="5385" width="2.875" style="8" customWidth="1"/>
    <col min="5386" max="5388" width="11" style="8"/>
    <col min="5389" max="5389" width="8.25" style="8" customWidth="1"/>
    <col min="5390" max="5392" width="11" style="8"/>
    <col min="5393" max="5393" width="11" style="8" customWidth="1"/>
    <col min="5394" max="5632" width="11" style="8"/>
    <col min="5633" max="5633" width="2.875" style="8" customWidth="1"/>
    <col min="5634" max="5634" width="3.625" style="8" customWidth="1"/>
    <col min="5635" max="5635" width="17.625" style="8" customWidth="1"/>
    <col min="5636" max="5640" width="8.375" style="8" customWidth="1"/>
    <col min="5641" max="5641" width="2.875" style="8" customWidth="1"/>
    <col min="5642" max="5644" width="11" style="8"/>
    <col min="5645" max="5645" width="8.25" style="8" customWidth="1"/>
    <col min="5646" max="5648" width="11" style="8"/>
    <col min="5649" max="5649" width="11" style="8" customWidth="1"/>
    <col min="5650" max="5888" width="11" style="8"/>
    <col min="5889" max="5889" width="2.875" style="8" customWidth="1"/>
    <col min="5890" max="5890" width="3.625" style="8" customWidth="1"/>
    <col min="5891" max="5891" width="17.625" style="8" customWidth="1"/>
    <col min="5892" max="5896" width="8.375" style="8" customWidth="1"/>
    <col min="5897" max="5897" width="2.875" style="8" customWidth="1"/>
    <col min="5898" max="5900" width="11" style="8"/>
    <col min="5901" max="5901" width="8.25" style="8" customWidth="1"/>
    <col min="5902" max="5904" width="11" style="8"/>
    <col min="5905" max="5905" width="11" style="8" customWidth="1"/>
    <col min="5906" max="6144" width="11" style="8"/>
    <col min="6145" max="6145" width="2.875" style="8" customWidth="1"/>
    <col min="6146" max="6146" width="3.625" style="8" customWidth="1"/>
    <col min="6147" max="6147" width="17.625" style="8" customWidth="1"/>
    <col min="6148" max="6152" width="8.375" style="8" customWidth="1"/>
    <col min="6153" max="6153" width="2.875" style="8" customWidth="1"/>
    <col min="6154" max="6156" width="11" style="8"/>
    <col min="6157" max="6157" width="8.25" style="8" customWidth="1"/>
    <col min="6158" max="6160" width="11" style="8"/>
    <col min="6161" max="6161" width="11" style="8" customWidth="1"/>
    <col min="6162" max="6400" width="11" style="8"/>
    <col min="6401" max="6401" width="2.875" style="8" customWidth="1"/>
    <col min="6402" max="6402" width="3.625" style="8" customWidth="1"/>
    <col min="6403" max="6403" width="17.625" style="8" customWidth="1"/>
    <col min="6404" max="6408" width="8.375" style="8" customWidth="1"/>
    <col min="6409" max="6409" width="2.875" style="8" customWidth="1"/>
    <col min="6410" max="6412" width="11" style="8"/>
    <col min="6413" max="6413" width="8.25" style="8" customWidth="1"/>
    <col min="6414" max="6416" width="11" style="8"/>
    <col min="6417" max="6417" width="11" style="8" customWidth="1"/>
    <col min="6418" max="6656" width="11" style="8"/>
    <col min="6657" max="6657" width="2.875" style="8" customWidth="1"/>
    <col min="6658" max="6658" width="3.625" style="8" customWidth="1"/>
    <col min="6659" max="6659" width="17.625" style="8" customWidth="1"/>
    <col min="6660" max="6664" width="8.375" style="8" customWidth="1"/>
    <col min="6665" max="6665" width="2.875" style="8" customWidth="1"/>
    <col min="6666" max="6668" width="11" style="8"/>
    <col min="6669" max="6669" width="8.25" style="8" customWidth="1"/>
    <col min="6670" max="6672" width="11" style="8"/>
    <col min="6673" max="6673" width="11" style="8" customWidth="1"/>
    <col min="6674" max="6912" width="11" style="8"/>
    <col min="6913" max="6913" width="2.875" style="8" customWidth="1"/>
    <col min="6914" max="6914" width="3.625" style="8" customWidth="1"/>
    <col min="6915" max="6915" width="17.625" style="8" customWidth="1"/>
    <col min="6916" max="6920" width="8.375" style="8" customWidth="1"/>
    <col min="6921" max="6921" width="2.875" style="8" customWidth="1"/>
    <col min="6922" max="6924" width="11" style="8"/>
    <col min="6925" max="6925" width="8.25" style="8" customWidth="1"/>
    <col min="6926" max="6928" width="11" style="8"/>
    <col min="6929" max="6929" width="11" style="8" customWidth="1"/>
    <col min="6930" max="7168" width="11" style="8"/>
    <col min="7169" max="7169" width="2.875" style="8" customWidth="1"/>
    <col min="7170" max="7170" width="3.625" style="8" customWidth="1"/>
    <col min="7171" max="7171" width="17.625" style="8" customWidth="1"/>
    <col min="7172" max="7176" width="8.375" style="8" customWidth="1"/>
    <col min="7177" max="7177" width="2.875" style="8" customWidth="1"/>
    <col min="7178" max="7180" width="11" style="8"/>
    <col min="7181" max="7181" width="8.25" style="8" customWidth="1"/>
    <col min="7182" max="7184" width="11" style="8"/>
    <col min="7185" max="7185" width="11" style="8" customWidth="1"/>
    <col min="7186" max="7424" width="11" style="8"/>
    <col min="7425" max="7425" width="2.875" style="8" customWidth="1"/>
    <col min="7426" max="7426" width="3.625" style="8" customWidth="1"/>
    <col min="7427" max="7427" width="17.625" style="8" customWidth="1"/>
    <col min="7428" max="7432" width="8.375" style="8" customWidth="1"/>
    <col min="7433" max="7433" width="2.875" style="8" customWidth="1"/>
    <col min="7434" max="7436" width="11" style="8"/>
    <col min="7437" max="7437" width="8.25" style="8" customWidth="1"/>
    <col min="7438" max="7440" width="11" style="8"/>
    <col min="7441" max="7441" width="11" style="8" customWidth="1"/>
    <col min="7442" max="7680" width="11" style="8"/>
    <col min="7681" max="7681" width="2.875" style="8" customWidth="1"/>
    <col min="7682" max="7682" width="3.625" style="8" customWidth="1"/>
    <col min="7683" max="7683" width="17.625" style="8" customWidth="1"/>
    <col min="7684" max="7688" width="8.375" style="8" customWidth="1"/>
    <col min="7689" max="7689" width="2.875" style="8" customWidth="1"/>
    <col min="7690" max="7692" width="11" style="8"/>
    <col min="7693" max="7693" width="8.25" style="8" customWidth="1"/>
    <col min="7694" max="7696" width="11" style="8"/>
    <col min="7697" max="7697" width="11" style="8" customWidth="1"/>
    <col min="7698" max="7936" width="11" style="8"/>
    <col min="7937" max="7937" width="2.875" style="8" customWidth="1"/>
    <col min="7938" max="7938" width="3.625" style="8" customWidth="1"/>
    <col min="7939" max="7939" width="17.625" style="8" customWidth="1"/>
    <col min="7940" max="7944" width="8.375" style="8" customWidth="1"/>
    <col min="7945" max="7945" width="2.875" style="8" customWidth="1"/>
    <col min="7946" max="7948" width="11" style="8"/>
    <col min="7949" max="7949" width="8.25" style="8" customWidth="1"/>
    <col min="7950" max="7952" width="11" style="8"/>
    <col min="7953" max="7953" width="11" style="8" customWidth="1"/>
    <col min="7954" max="8192" width="11" style="8"/>
    <col min="8193" max="8193" width="2.875" style="8" customWidth="1"/>
    <col min="8194" max="8194" width="3.625" style="8" customWidth="1"/>
    <col min="8195" max="8195" width="17.625" style="8" customWidth="1"/>
    <col min="8196" max="8200" width="8.375" style="8" customWidth="1"/>
    <col min="8201" max="8201" width="2.875" style="8" customWidth="1"/>
    <col min="8202" max="8204" width="11" style="8"/>
    <col min="8205" max="8205" width="8.25" style="8" customWidth="1"/>
    <col min="8206" max="8208" width="11" style="8"/>
    <col min="8209" max="8209" width="11" style="8" customWidth="1"/>
    <col min="8210" max="8448" width="11" style="8"/>
    <col min="8449" max="8449" width="2.875" style="8" customWidth="1"/>
    <col min="8450" max="8450" width="3.625" style="8" customWidth="1"/>
    <col min="8451" max="8451" width="17.625" style="8" customWidth="1"/>
    <col min="8452" max="8456" width="8.375" style="8" customWidth="1"/>
    <col min="8457" max="8457" width="2.875" style="8" customWidth="1"/>
    <col min="8458" max="8460" width="11" style="8"/>
    <col min="8461" max="8461" width="8.25" style="8" customWidth="1"/>
    <col min="8462" max="8464" width="11" style="8"/>
    <col min="8465" max="8465" width="11" style="8" customWidth="1"/>
    <col min="8466" max="8704" width="11" style="8"/>
    <col min="8705" max="8705" width="2.875" style="8" customWidth="1"/>
    <col min="8706" max="8706" width="3.625" style="8" customWidth="1"/>
    <col min="8707" max="8707" width="17.625" style="8" customWidth="1"/>
    <col min="8708" max="8712" width="8.375" style="8" customWidth="1"/>
    <col min="8713" max="8713" width="2.875" style="8" customWidth="1"/>
    <col min="8714" max="8716" width="11" style="8"/>
    <col min="8717" max="8717" width="8.25" style="8" customWidth="1"/>
    <col min="8718" max="8720" width="11" style="8"/>
    <col min="8721" max="8721" width="11" style="8" customWidth="1"/>
    <col min="8722" max="8960" width="11" style="8"/>
    <col min="8961" max="8961" width="2.875" style="8" customWidth="1"/>
    <col min="8962" max="8962" width="3.625" style="8" customWidth="1"/>
    <col min="8963" max="8963" width="17.625" style="8" customWidth="1"/>
    <col min="8964" max="8968" width="8.375" style="8" customWidth="1"/>
    <col min="8969" max="8969" width="2.875" style="8" customWidth="1"/>
    <col min="8970" max="8972" width="11" style="8"/>
    <col min="8973" max="8973" width="8.25" style="8" customWidth="1"/>
    <col min="8974" max="8976" width="11" style="8"/>
    <col min="8977" max="8977" width="11" style="8" customWidth="1"/>
    <col min="8978" max="9216" width="11" style="8"/>
    <col min="9217" max="9217" width="2.875" style="8" customWidth="1"/>
    <col min="9218" max="9218" width="3.625" style="8" customWidth="1"/>
    <col min="9219" max="9219" width="17.625" style="8" customWidth="1"/>
    <col min="9220" max="9224" width="8.375" style="8" customWidth="1"/>
    <col min="9225" max="9225" width="2.875" style="8" customWidth="1"/>
    <col min="9226" max="9228" width="11" style="8"/>
    <col min="9229" max="9229" width="8.25" style="8" customWidth="1"/>
    <col min="9230" max="9232" width="11" style="8"/>
    <col min="9233" max="9233" width="11" style="8" customWidth="1"/>
    <col min="9234" max="9472" width="11" style="8"/>
    <col min="9473" max="9473" width="2.875" style="8" customWidth="1"/>
    <col min="9474" max="9474" width="3.625" style="8" customWidth="1"/>
    <col min="9475" max="9475" width="17.625" style="8" customWidth="1"/>
    <col min="9476" max="9480" width="8.375" style="8" customWidth="1"/>
    <col min="9481" max="9481" width="2.875" style="8" customWidth="1"/>
    <col min="9482" max="9484" width="11" style="8"/>
    <col min="9485" max="9485" width="8.25" style="8" customWidth="1"/>
    <col min="9486" max="9488" width="11" style="8"/>
    <col min="9489" max="9489" width="11" style="8" customWidth="1"/>
    <col min="9490" max="9728" width="11" style="8"/>
    <col min="9729" max="9729" width="2.875" style="8" customWidth="1"/>
    <col min="9730" max="9730" width="3.625" style="8" customWidth="1"/>
    <col min="9731" max="9731" width="17.625" style="8" customWidth="1"/>
    <col min="9732" max="9736" width="8.375" style="8" customWidth="1"/>
    <col min="9737" max="9737" width="2.875" style="8" customWidth="1"/>
    <col min="9738" max="9740" width="11" style="8"/>
    <col min="9741" max="9741" width="8.25" style="8" customWidth="1"/>
    <col min="9742" max="9744" width="11" style="8"/>
    <col min="9745" max="9745" width="11" style="8" customWidth="1"/>
    <col min="9746" max="9984" width="11" style="8"/>
    <col min="9985" max="9985" width="2.875" style="8" customWidth="1"/>
    <col min="9986" max="9986" width="3.625" style="8" customWidth="1"/>
    <col min="9987" max="9987" width="17.625" style="8" customWidth="1"/>
    <col min="9988" max="9992" width="8.375" style="8" customWidth="1"/>
    <col min="9993" max="9993" width="2.875" style="8" customWidth="1"/>
    <col min="9994" max="9996" width="11" style="8"/>
    <col min="9997" max="9997" width="8.25" style="8" customWidth="1"/>
    <col min="9998" max="10000" width="11" style="8"/>
    <col min="10001" max="10001" width="11" style="8" customWidth="1"/>
    <col min="10002" max="10240" width="11" style="8"/>
    <col min="10241" max="10241" width="2.875" style="8" customWidth="1"/>
    <col min="10242" max="10242" width="3.625" style="8" customWidth="1"/>
    <col min="10243" max="10243" width="17.625" style="8" customWidth="1"/>
    <col min="10244" max="10248" width="8.375" style="8" customWidth="1"/>
    <col min="10249" max="10249" width="2.875" style="8" customWidth="1"/>
    <col min="10250" max="10252" width="11" style="8"/>
    <col min="10253" max="10253" width="8.25" style="8" customWidth="1"/>
    <col min="10254" max="10256" width="11" style="8"/>
    <col min="10257" max="10257" width="11" style="8" customWidth="1"/>
    <col min="10258" max="10496" width="11" style="8"/>
    <col min="10497" max="10497" width="2.875" style="8" customWidth="1"/>
    <col min="10498" max="10498" width="3.625" style="8" customWidth="1"/>
    <col min="10499" max="10499" width="17.625" style="8" customWidth="1"/>
    <col min="10500" max="10504" width="8.375" style="8" customWidth="1"/>
    <col min="10505" max="10505" width="2.875" style="8" customWidth="1"/>
    <col min="10506" max="10508" width="11" style="8"/>
    <col min="10509" max="10509" width="8.25" style="8" customWidth="1"/>
    <col min="10510" max="10512" width="11" style="8"/>
    <col min="10513" max="10513" width="11" style="8" customWidth="1"/>
    <col min="10514" max="10752" width="11" style="8"/>
    <col min="10753" max="10753" width="2.875" style="8" customWidth="1"/>
    <col min="10754" max="10754" width="3.625" style="8" customWidth="1"/>
    <col min="10755" max="10755" width="17.625" style="8" customWidth="1"/>
    <col min="10756" max="10760" width="8.375" style="8" customWidth="1"/>
    <col min="10761" max="10761" width="2.875" style="8" customWidth="1"/>
    <col min="10762" max="10764" width="11" style="8"/>
    <col min="10765" max="10765" width="8.25" style="8" customWidth="1"/>
    <col min="10766" max="10768" width="11" style="8"/>
    <col min="10769" max="10769" width="11" style="8" customWidth="1"/>
    <col min="10770" max="11008" width="11" style="8"/>
    <col min="11009" max="11009" width="2.875" style="8" customWidth="1"/>
    <col min="11010" max="11010" width="3.625" style="8" customWidth="1"/>
    <col min="11011" max="11011" width="17.625" style="8" customWidth="1"/>
    <col min="11012" max="11016" width="8.375" style="8" customWidth="1"/>
    <col min="11017" max="11017" width="2.875" style="8" customWidth="1"/>
    <col min="11018" max="11020" width="11" style="8"/>
    <col min="11021" max="11021" width="8.25" style="8" customWidth="1"/>
    <col min="11022" max="11024" width="11" style="8"/>
    <col min="11025" max="11025" width="11" style="8" customWidth="1"/>
    <col min="11026" max="11264" width="11" style="8"/>
    <col min="11265" max="11265" width="2.875" style="8" customWidth="1"/>
    <col min="11266" max="11266" width="3.625" style="8" customWidth="1"/>
    <col min="11267" max="11267" width="17.625" style="8" customWidth="1"/>
    <col min="11268" max="11272" width="8.375" style="8" customWidth="1"/>
    <col min="11273" max="11273" width="2.875" style="8" customWidth="1"/>
    <col min="11274" max="11276" width="11" style="8"/>
    <col min="11277" max="11277" width="8.25" style="8" customWidth="1"/>
    <col min="11278" max="11280" width="11" style="8"/>
    <col min="11281" max="11281" width="11" style="8" customWidth="1"/>
    <col min="11282" max="11520" width="11" style="8"/>
    <col min="11521" max="11521" width="2.875" style="8" customWidth="1"/>
    <col min="11522" max="11522" width="3.625" style="8" customWidth="1"/>
    <col min="11523" max="11523" width="17.625" style="8" customWidth="1"/>
    <col min="11524" max="11528" width="8.375" style="8" customWidth="1"/>
    <col min="11529" max="11529" width="2.875" style="8" customWidth="1"/>
    <col min="11530" max="11532" width="11" style="8"/>
    <col min="11533" max="11533" width="8.25" style="8" customWidth="1"/>
    <col min="11534" max="11536" width="11" style="8"/>
    <col min="11537" max="11537" width="11" style="8" customWidth="1"/>
    <col min="11538" max="11776" width="11" style="8"/>
    <col min="11777" max="11777" width="2.875" style="8" customWidth="1"/>
    <col min="11778" max="11778" width="3.625" style="8" customWidth="1"/>
    <col min="11779" max="11779" width="17.625" style="8" customWidth="1"/>
    <col min="11780" max="11784" width="8.375" style="8" customWidth="1"/>
    <col min="11785" max="11785" width="2.875" style="8" customWidth="1"/>
    <col min="11786" max="11788" width="11" style="8"/>
    <col min="11789" max="11789" width="8.25" style="8" customWidth="1"/>
    <col min="11790" max="11792" width="11" style="8"/>
    <col min="11793" max="11793" width="11" style="8" customWidth="1"/>
    <col min="11794" max="12032" width="11" style="8"/>
    <col min="12033" max="12033" width="2.875" style="8" customWidth="1"/>
    <col min="12034" max="12034" width="3.625" style="8" customWidth="1"/>
    <col min="12035" max="12035" width="17.625" style="8" customWidth="1"/>
    <col min="12036" max="12040" width="8.375" style="8" customWidth="1"/>
    <col min="12041" max="12041" width="2.875" style="8" customWidth="1"/>
    <col min="12042" max="12044" width="11" style="8"/>
    <col min="12045" max="12045" width="8.25" style="8" customWidth="1"/>
    <col min="12046" max="12048" width="11" style="8"/>
    <col min="12049" max="12049" width="11" style="8" customWidth="1"/>
    <col min="12050" max="12288" width="11" style="8"/>
    <col min="12289" max="12289" width="2.875" style="8" customWidth="1"/>
    <col min="12290" max="12290" width="3.625" style="8" customWidth="1"/>
    <col min="12291" max="12291" width="17.625" style="8" customWidth="1"/>
    <col min="12292" max="12296" width="8.375" style="8" customWidth="1"/>
    <col min="12297" max="12297" width="2.875" style="8" customWidth="1"/>
    <col min="12298" max="12300" width="11" style="8"/>
    <col min="12301" max="12301" width="8.25" style="8" customWidth="1"/>
    <col min="12302" max="12304" width="11" style="8"/>
    <col min="12305" max="12305" width="11" style="8" customWidth="1"/>
    <col min="12306" max="12544" width="11" style="8"/>
    <col min="12545" max="12545" width="2.875" style="8" customWidth="1"/>
    <col min="12546" max="12546" width="3.625" style="8" customWidth="1"/>
    <col min="12547" max="12547" width="17.625" style="8" customWidth="1"/>
    <col min="12548" max="12552" width="8.375" style="8" customWidth="1"/>
    <col min="12553" max="12553" width="2.875" style="8" customWidth="1"/>
    <col min="12554" max="12556" width="11" style="8"/>
    <col min="12557" max="12557" width="8.25" style="8" customWidth="1"/>
    <col min="12558" max="12560" width="11" style="8"/>
    <col min="12561" max="12561" width="11" style="8" customWidth="1"/>
    <col min="12562" max="12800" width="11" style="8"/>
    <col min="12801" max="12801" width="2.875" style="8" customWidth="1"/>
    <col min="12802" max="12802" width="3.625" style="8" customWidth="1"/>
    <col min="12803" max="12803" width="17.625" style="8" customWidth="1"/>
    <col min="12804" max="12808" width="8.375" style="8" customWidth="1"/>
    <col min="12809" max="12809" width="2.875" style="8" customWidth="1"/>
    <col min="12810" max="12812" width="11" style="8"/>
    <col min="12813" max="12813" width="8.25" style="8" customWidth="1"/>
    <col min="12814" max="12816" width="11" style="8"/>
    <col min="12817" max="12817" width="11" style="8" customWidth="1"/>
    <col min="12818" max="13056" width="11" style="8"/>
    <col min="13057" max="13057" width="2.875" style="8" customWidth="1"/>
    <col min="13058" max="13058" width="3.625" style="8" customWidth="1"/>
    <col min="13059" max="13059" width="17.625" style="8" customWidth="1"/>
    <col min="13060" max="13064" width="8.375" style="8" customWidth="1"/>
    <col min="13065" max="13065" width="2.875" style="8" customWidth="1"/>
    <col min="13066" max="13068" width="11" style="8"/>
    <col min="13069" max="13069" width="8.25" style="8" customWidth="1"/>
    <col min="13070" max="13072" width="11" style="8"/>
    <col min="13073" max="13073" width="11" style="8" customWidth="1"/>
    <col min="13074" max="13312" width="11" style="8"/>
    <col min="13313" max="13313" width="2.875" style="8" customWidth="1"/>
    <col min="13314" max="13314" width="3.625" style="8" customWidth="1"/>
    <col min="13315" max="13315" width="17.625" style="8" customWidth="1"/>
    <col min="13316" max="13320" width="8.375" style="8" customWidth="1"/>
    <col min="13321" max="13321" width="2.875" style="8" customWidth="1"/>
    <col min="13322" max="13324" width="11" style="8"/>
    <col min="13325" max="13325" width="8.25" style="8" customWidth="1"/>
    <col min="13326" max="13328" width="11" style="8"/>
    <col min="13329" max="13329" width="11" style="8" customWidth="1"/>
    <col min="13330" max="13568" width="11" style="8"/>
    <col min="13569" max="13569" width="2.875" style="8" customWidth="1"/>
    <col min="13570" max="13570" width="3.625" style="8" customWidth="1"/>
    <col min="13571" max="13571" width="17.625" style="8" customWidth="1"/>
    <col min="13572" max="13576" width="8.375" style="8" customWidth="1"/>
    <col min="13577" max="13577" width="2.875" style="8" customWidth="1"/>
    <col min="13578" max="13580" width="11" style="8"/>
    <col min="13581" max="13581" width="8.25" style="8" customWidth="1"/>
    <col min="13582" max="13584" width="11" style="8"/>
    <col min="13585" max="13585" width="11" style="8" customWidth="1"/>
    <col min="13586" max="13824" width="11" style="8"/>
    <col min="13825" max="13825" width="2.875" style="8" customWidth="1"/>
    <col min="13826" max="13826" width="3.625" style="8" customWidth="1"/>
    <col min="13827" max="13827" width="17.625" style="8" customWidth="1"/>
    <col min="13828" max="13832" width="8.375" style="8" customWidth="1"/>
    <col min="13833" max="13833" width="2.875" style="8" customWidth="1"/>
    <col min="13834" max="13836" width="11" style="8"/>
    <col min="13837" max="13837" width="8.25" style="8" customWidth="1"/>
    <col min="13838" max="13840" width="11" style="8"/>
    <col min="13841" max="13841" width="11" style="8" customWidth="1"/>
    <col min="13842" max="14080" width="11" style="8"/>
    <col min="14081" max="14081" width="2.875" style="8" customWidth="1"/>
    <col min="14082" max="14082" width="3.625" style="8" customWidth="1"/>
    <col min="14083" max="14083" width="17.625" style="8" customWidth="1"/>
    <col min="14084" max="14088" width="8.375" style="8" customWidth="1"/>
    <col min="14089" max="14089" width="2.875" style="8" customWidth="1"/>
    <col min="14090" max="14092" width="11" style="8"/>
    <col min="14093" max="14093" width="8.25" style="8" customWidth="1"/>
    <col min="14094" max="14096" width="11" style="8"/>
    <col min="14097" max="14097" width="11" style="8" customWidth="1"/>
    <col min="14098" max="14336" width="11" style="8"/>
    <col min="14337" max="14337" width="2.875" style="8" customWidth="1"/>
    <col min="14338" max="14338" width="3.625" style="8" customWidth="1"/>
    <col min="14339" max="14339" width="17.625" style="8" customWidth="1"/>
    <col min="14340" max="14344" width="8.375" style="8" customWidth="1"/>
    <col min="14345" max="14345" width="2.875" style="8" customWidth="1"/>
    <col min="14346" max="14348" width="11" style="8"/>
    <col min="14349" max="14349" width="8.25" style="8" customWidth="1"/>
    <col min="14350" max="14352" width="11" style="8"/>
    <col min="14353" max="14353" width="11" style="8" customWidth="1"/>
    <col min="14354" max="14592" width="11" style="8"/>
    <col min="14593" max="14593" width="2.875" style="8" customWidth="1"/>
    <col min="14594" max="14594" width="3.625" style="8" customWidth="1"/>
    <col min="14595" max="14595" width="17.625" style="8" customWidth="1"/>
    <col min="14596" max="14600" width="8.375" style="8" customWidth="1"/>
    <col min="14601" max="14601" width="2.875" style="8" customWidth="1"/>
    <col min="14602" max="14604" width="11" style="8"/>
    <col min="14605" max="14605" width="8.25" style="8" customWidth="1"/>
    <col min="14606" max="14608" width="11" style="8"/>
    <col min="14609" max="14609" width="11" style="8" customWidth="1"/>
    <col min="14610" max="14848" width="11" style="8"/>
    <col min="14849" max="14849" width="2.875" style="8" customWidth="1"/>
    <col min="14850" max="14850" width="3.625" style="8" customWidth="1"/>
    <col min="14851" max="14851" width="17.625" style="8" customWidth="1"/>
    <col min="14852" max="14856" width="8.375" style="8" customWidth="1"/>
    <col min="14857" max="14857" width="2.875" style="8" customWidth="1"/>
    <col min="14858" max="14860" width="11" style="8"/>
    <col min="14861" max="14861" width="8.25" style="8" customWidth="1"/>
    <col min="14862" max="14864" width="11" style="8"/>
    <col min="14865" max="14865" width="11" style="8" customWidth="1"/>
    <col min="14866" max="15104" width="11" style="8"/>
    <col min="15105" max="15105" width="2.875" style="8" customWidth="1"/>
    <col min="15106" max="15106" width="3.625" style="8" customWidth="1"/>
    <col min="15107" max="15107" width="17.625" style="8" customWidth="1"/>
    <col min="15108" max="15112" width="8.375" style="8" customWidth="1"/>
    <col min="15113" max="15113" width="2.875" style="8" customWidth="1"/>
    <col min="15114" max="15116" width="11" style="8"/>
    <col min="15117" max="15117" width="8.25" style="8" customWidth="1"/>
    <col min="15118" max="15120" width="11" style="8"/>
    <col min="15121" max="15121" width="11" style="8" customWidth="1"/>
    <col min="15122" max="15360" width="11" style="8"/>
    <col min="15361" max="15361" width="2.875" style="8" customWidth="1"/>
    <col min="15362" max="15362" width="3.625" style="8" customWidth="1"/>
    <col min="15363" max="15363" width="17.625" style="8" customWidth="1"/>
    <col min="15364" max="15368" width="8.375" style="8" customWidth="1"/>
    <col min="15369" max="15369" width="2.875" style="8" customWidth="1"/>
    <col min="15370" max="15372" width="11" style="8"/>
    <col min="15373" max="15373" width="8.25" style="8" customWidth="1"/>
    <col min="15374" max="15376" width="11" style="8"/>
    <col min="15377" max="15377" width="11" style="8" customWidth="1"/>
    <col min="15378" max="15616" width="11" style="8"/>
    <col min="15617" max="15617" width="2.875" style="8" customWidth="1"/>
    <col min="15618" max="15618" width="3.625" style="8" customWidth="1"/>
    <col min="15619" max="15619" width="17.625" style="8" customWidth="1"/>
    <col min="15620" max="15624" width="8.375" style="8" customWidth="1"/>
    <col min="15625" max="15625" width="2.875" style="8" customWidth="1"/>
    <col min="15626" max="15628" width="11" style="8"/>
    <col min="15629" max="15629" width="8.25" style="8" customWidth="1"/>
    <col min="15630" max="15632" width="11" style="8"/>
    <col min="15633" max="15633" width="11" style="8" customWidth="1"/>
    <col min="15634" max="15872" width="11" style="8"/>
    <col min="15873" max="15873" width="2.875" style="8" customWidth="1"/>
    <col min="15874" max="15874" width="3.625" style="8" customWidth="1"/>
    <col min="15875" max="15875" width="17.625" style="8" customWidth="1"/>
    <col min="15876" max="15880" width="8.375" style="8" customWidth="1"/>
    <col min="15881" max="15881" width="2.875" style="8" customWidth="1"/>
    <col min="15882" max="15884" width="11" style="8"/>
    <col min="15885" max="15885" width="8.25" style="8" customWidth="1"/>
    <col min="15886" max="15888" width="11" style="8"/>
    <col min="15889" max="15889" width="11" style="8" customWidth="1"/>
    <col min="15890" max="16128" width="11" style="8"/>
    <col min="16129" max="16129" width="2.875" style="8" customWidth="1"/>
    <col min="16130" max="16130" width="3.625" style="8" customWidth="1"/>
    <col min="16131" max="16131" width="17.625" style="8" customWidth="1"/>
    <col min="16132" max="16136" width="8.375" style="8" customWidth="1"/>
    <col min="16137" max="16137" width="2.875" style="8" customWidth="1"/>
    <col min="16138" max="16140" width="11" style="8"/>
    <col min="16141" max="16141" width="8.25" style="8" customWidth="1"/>
    <col min="16142" max="16144" width="11" style="8"/>
    <col min="16145" max="16145" width="11" style="8" customWidth="1"/>
    <col min="16146" max="16384" width="11" style="8"/>
  </cols>
  <sheetData>
    <row r="1" spans="1:19" ht="6" customHeight="1" thickBot="1"/>
    <row r="2" spans="1:19" ht="10.5" customHeight="1" thickBot="1">
      <c r="A2" s="9"/>
      <c r="B2" s="10"/>
      <c r="C2" s="10"/>
      <c r="D2" s="10"/>
      <c r="E2" s="10"/>
      <c r="F2" s="10"/>
      <c r="G2" s="10"/>
      <c r="H2" s="9"/>
      <c r="I2" s="9"/>
      <c r="O2" s="11" t="s">
        <v>13</v>
      </c>
      <c r="P2" s="12"/>
      <c r="Q2" s="13"/>
      <c r="R2" s="13"/>
      <c r="S2" s="14"/>
    </row>
    <row r="3" spans="1:19" ht="18.75">
      <c r="A3" s="9"/>
      <c r="B3" s="104" t="s">
        <v>14</v>
      </c>
      <c r="C3" s="105"/>
      <c r="D3" s="105"/>
      <c r="E3" s="105"/>
      <c r="F3" s="105"/>
      <c r="G3" s="106"/>
      <c r="H3" s="9"/>
      <c r="I3" s="9"/>
      <c r="J3" s="8" t="s">
        <v>15</v>
      </c>
      <c r="O3" s="15" t="s">
        <v>41</v>
      </c>
      <c r="P3" s="67"/>
      <c r="Q3" s="67"/>
      <c r="R3" s="67"/>
      <c r="S3" s="68"/>
    </row>
    <row r="4" spans="1:19">
      <c r="A4" s="9"/>
      <c r="B4" s="16"/>
      <c r="C4" s="17"/>
      <c r="D4" s="17">
        <v>1</v>
      </c>
      <c r="E4" s="17">
        <v>2</v>
      </c>
      <c r="F4" s="17">
        <v>3</v>
      </c>
      <c r="G4" s="18"/>
      <c r="H4" s="9"/>
      <c r="I4" s="9"/>
      <c r="O4" s="73" t="s">
        <v>42</v>
      </c>
      <c r="P4" s="70"/>
      <c r="Q4" s="70"/>
      <c r="R4" s="70"/>
      <c r="S4" s="71"/>
    </row>
    <row r="5" spans="1:19" s="24" customFormat="1" ht="14.25" customHeight="1">
      <c r="A5" s="19"/>
      <c r="B5" s="20"/>
      <c r="C5" s="21" t="s">
        <v>16</v>
      </c>
      <c r="D5" s="22">
        <v>0</v>
      </c>
      <c r="E5" s="22">
        <v>50</v>
      </c>
      <c r="F5" s="22">
        <v>100</v>
      </c>
      <c r="G5" s="23" t="s">
        <v>17</v>
      </c>
      <c r="H5" s="19"/>
      <c r="I5" s="19"/>
      <c r="O5" s="15" t="s">
        <v>35</v>
      </c>
      <c r="P5" s="67"/>
      <c r="Q5" s="67"/>
      <c r="R5" s="67"/>
      <c r="S5" s="68"/>
    </row>
    <row r="6" spans="1:19" s="24" customFormat="1" ht="14.25" customHeight="1">
      <c r="A6" s="19"/>
      <c r="B6" s="20"/>
      <c r="C6" s="25" t="s">
        <v>18</v>
      </c>
      <c r="D6" s="26">
        <v>-15</v>
      </c>
      <c r="E6" s="26">
        <v>0</v>
      </c>
      <c r="F6" s="26">
        <v>15</v>
      </c>
      <c r="G6" s="23" t="s">
        <v>19</v>
      </c>
      <c r="H6" s="19"/>
      <c r="I6" s="19"/>
      <c r="J6" s="27" t="s">
        <v>20</v>
      </c>
      <c r="K6" s="27" t="s">
        <v>21</v>
      </c>
      <c r="L6" s="27" t="s">
        <v>22</v>
      </c>
      <c r="O6" s="69" t="s">
        <v>23</v>
      </c>
      <c r="P6" s="70"/>
      <c r="Q6" s="70"/>
      <c r="R6" s="70"/>
      <c r="S6" s="71"/>
    </row>
    <row r="7" spans="1:19" ht="20.25" customHeight="1" thickBot="1">
      <c r="A7" s="9"/>
      <c r="B7" s="28"/>
      <c r="C7" s="29"/>
      <c r="D7" s="29"/>
      <c r="E7" s="29"/>
      <c r="F7" s="29"/>
      <c r="G7" s="30"/>
      <c r="H7" s="9"/>
      <c r="I7" s="9"/>
      <c r="J7" s="31">
        <f>((E5-F5)*(D6-E6)-(D5-E5)*(E6-F6))/((E6*E6-F6*F6)*(D6-E6)-(D6*D6-E6*E6)*(E6-F6))</f>
        <v>0</v>
      </c>
      <c r="K7" s="31">
        <f>(D5-E5)/(D6-E6)-J7*(D6+E6)</f>
        <v>3.3333333333333335</v>
      </c>
      <c r="L7" s="31">
        <f>F5-J7*F6*F6-K7*F6</f>
        <v>50</v>
      </c>
      <c r="O7" s="32" t="s">
        <v>24</v>
      </c>
      <c r="P7" s="74"/>
      <c r="Q7" s="74"/>
      <c r="R7" s="74"/>
      <c r="S7" s="75"/>
    </row>
    <row r="8" spans="1:19">
      <c r="A8" s="9"/>
      <c r="B8" s="9"/>
      <c r="C8" s="9"/>
      <c r="D8" s="9"/>
      <c r="E8" s="9"/>
      <c r="F8" s="9"/>
      <c r="G8" s="9"/>
      <c r="H8" s="9"/>
      <c r="I8" s="9"/>
      <c r="O8" s="33" t="s">
        <v>25</v>
      </c>
      <c r="P8" s="67"/>
      <c r="Q8" s="67"/>
      <c r="R8" s="67"/>
      <c r="S8" s="68"/>
    </row>
    <row r="9" spans="1:19" ht="13.5" thickBot="1">
      <c r="O9" s="34"/>
      <c r="P9" s="35"/>
      <c r="Q9" s="35"/>
      <c r="R9" s="35"/>
      <c r="S9" s="36"/>
    </row>
    <row r="10" spans="1:19" ht="18.75">
      <c r="B10" s="104" t="s">
        <v>26</v>
      </c>
      <c r="C10" s="105"/>
      <c r="D10" s="105"/>
      <c r="E10" s="105"/>
      <c r="F10" s="105"/>
      <c r="G10" s="105"/>
      <c r="H10" s="105"/>
      <c r="I10" s="37"/>
    </row>
    <row r="11" spans="1:19">
      <c r="B11" s="16"/>
      <c r="C11" s="38" t="s">
        <v>27</v>
      </c>
      <c r="D11" s="17"/>
      <c r="E11" s="17"/>
      <c r="F11" s="17"/>
      <c r="G11" s="17"/>
      <c r="H11" s="17"/>
      <c r="I11" s="39"/>
      <c r="O11" s="8" t="s">
        <v>37</v>
      </c>
    </row>
    <row r="12" spans="1:19" ht="6" customHeight="1">
      <c r="B12" s="16"/>
      <c r="C12" s="17"/>
      <c r="D12" s="17"/>
      <c r="E12" s="17"/>
      <c r="F12" s="17"/>
      <c r="G12" s="17"/>
      <c r="H12" s="17"/>
      <c r="I12" s="39"/>
    </row>
    <row r="13" spans="1:19" s="24" customFormat="1" ht="14.25" customHeight="1" thickBot="1">
      <c r="B13" s="20"/>
      <c r="C13" s="40" t="s">
        <v>16</v>
      </c>
      <c r="D13" s="41">
        <v>0</v>
      </c>
      <c r="E13" s="41">
        <v>25</v>
      </c>
      <c r="F13" s="41">
        <v>50</v>
      </c>
      <c r="G13" s="41">
        <v>75</v>
      </c>
      <c r="H13" s="41">
        <v>100</v>
      </c>
      <c r="I13" s="42"/>
      <c r="O13" s="72" t="s">
        <v>38</v>
      </c>
    </row>
    <row r="14" spans="1:19" s="24" customFormat="1" ht="14.25" customHeight="1" thickBot="1">
      <c r="B14" s="43"/>
      <c r="C14" s="44" t="s">
        <v>18</v>
      </c>
      <c r="D14" s="45">
        <v>0</v>
      </c>
      <c r="E14" s="45">
        <v>3</v>
      </c>
      <c r="F14" s="45">
        <v>5.5</v>
      </c>
      <c r="G14" s="45">
        <v>7</v>
      </c>
      <c r="H14" s="46">
        <v>8.5</v>
      </c>
      <c r="I14" s="47"/>
      <c r="O14" s="72" t="s">
        <v>39</v>
      </c>
    </row>
    <row r="15" spans="1:19" s="48" customFormat="1" ht="14.25" customHeight="1">
      <c r="B15" s="49"/>
      <c r="C15" s="50" t="s">
        <v>28</v>
      </c>
      <c r="D15" s="51">
        <f>IF(D14&lt;&gt;"",$J$7*D14*D14+$K$7*D14+$L$7,"")</f>
        <v>50</v>
      </c>
      <c r="E15" s="51">
        <f>IF(E14&lt;&gt;"",$J$7*E14*E14+$K$7*E14+$L$7,"")</f>
        <v>60</v>
      </c>
      <c r="F15" s="51">
        <f>IF(F14&lt;&gt;"",$J$7*F14*F14+$K$7*F14+$L$7,"")</f>
        <v>68.333333333333343</v>
      </c>
      <c r="G15" s="51">
        <f>IF(G14&lt;&gt;"",$J$7*G14*G14+$K$7*G14+$L$7,"")</f>
        <v>73.333333333333343</v>
      </c>
      <c r="H15" s="51">
        <f>IF(H14&lt;&gt;"",$J$7*H14*H14+$K$7*H14+$L$7,"")</f>
        <v>78.333333333333343</v>
      </c>
      <c r="I15" s="52"/>
      <c r="O15" s="72" t="s">
        <v>40</v>
      </c>
    </row>
    <row r="16" spans="1:19" ht="6.75" customHeight="1">
      <c r="B16" s="16"/>
      <c r="C16" s="17"/>
      <c r="D16" s="17"/>
      <c r="E16" s="17"/>
      <c r="F16" s="17"/>
      <c r="G16" s="17"/>
      <c r="H16" s="17"/>
      <c r="I16" s="39"/>
    </row>
    <row r="17" spans="2:15">
      <c r="B17" s="16"/>
      <c r="C17" s="38" t="s">
        <v>29</v>
      </c>
      <c r="D17" s="17"/>
      <c r="E17" s="17"/>
      <c r="F17" s="17"/>
      <c r="G17" s="17"/>
      <c r="H17" s="17"/>
      <c r="I17" s="39"/>
    </row>
    <row r="18" spans="2:15" ht="5.25" customHeight="1" thickBot="1">
      <c r="B18" s="16"/>
      <c r="C18" s="17"/>
      <c r="D18" s="17"/>
      <c r="E18" s="17"/>
      <c r="F18" s="17"/>
      <c r="G18" s="17"/>
      <c r="H18" s="17"/>
      <c r="I18" s="39"/>
    </row>
    <row r="19" spans="2:15" s="48" customFormat="1" ht="14.25" customHeight="1" thickBot="1">
      <c r="B19" s="53"/>
      <c r="C19" s="54" t="s">
        <v>30</v>
      </c>
      <c r="D19" s="55">
        <v>0</v>
      </c>
      <c r="E19" s="55">
        <v>65</v>
      </c>
      <c r="F19" s="55">
        <v>85</v>
      </c>
      <c r="G19" s="55">
        <v>90</v>
      </c>
      <c r="H19" s="56">
        <v>95</v>
      </c>
      <c r="I19" s="57"/>
      <c r="O19" s="76"/>
    </row>
    <row r="20" spans="2:15" ht="18.75" customHeight="1">
      <c r="B20" s="16"/>
      <c r="C20" s="17"/>
      <c r="D20" s="17"/>
      <c r="E20" s="17"/>
      <c r="F20" s="17"/>
      <c r="G20" s="17"/>
      <c r="H20" s="17"/>
      <c r="I20" s="39"/>
    </row>
    <row r="21" spans="2:15" ht="13.5" thickBot="1">
      <c r="B21" s="28"/>
      <c r="C21" s="29"/>
      <c r="D21" s="29"/>
      <c r="E21" s="29"/>
      <c r="F21" s="29"/>
      <c r="G21" s="29"/>
      <c r="H21" s="29"/>
      <c r="I21" s="58"/>
    </row>
    <row r="22" spans="2:15" ht="13.5" thickBot="1">
      <c r="I22" s="59"/>
    </row>
    <row r="23" spans="2:15" ht="18.75">
      <c r="B23" s="104" t="s">
        <v>31</v>
      </c>
      <c r="C23" s="105"/>
      <c r="D23" s="105"/>
      <c r="E23" s="105"/>
      <c r="F23" s="105"/>
      <c r="G23" s="105"/>
      <c r="H23" s="105"/>
      <c r="I23" s="37"/>
    </row>
    <row r="24" spans="2:15">
      <c r="B24" s="16"/>
      <c r="C24" s="38" t="s">
        <v>27</v>
      </c>
      <c r="D24" s="17"/>
      <c r="E24" s="17"/>
      <c r="F24" s="17"/>
      <c r="G24" s="17"/>
      <c r="H24" s="17"/>
      <c r="I24" s="39"/>
    </row>
    <row r="25" spans="2:15" ht="6.75" customHeight="1">
      <c r="B25" s="16"/>
      <c r="C25" s="17"/>
      <c r="D25" s="17"/>
      <c r="E25" s="17"/>
      <c r="F25" s="17"/>
      <c r="G25" s="17"/>
      <c r="H25" s="17"/>
      <c r="I25" s="39"/>
    </row>
    <row r="26" spans="2:15" s="24" customFormat="1" ht="14.25" customHeight="1" thickBot="1">
      <c r="B26" s="20"/>
      <c r="C26" s="40" t="s">
        <v>16</v>
      </c>
      <c r="D26" s="41">
        <v>0</v>
      </c>
      <c r="E26" s="41">
        <v>25</v>
      </c>
      <c r="F26" s="41">
        <v>50</v>
      </c>
      <c r="G26" s="41">
        <v>75</v>
      </c>
      <c r="H26" s="41">
        <v>100</v>
      </c>
      <c r="I26" s="42"/>
    </row>
    <row r="27" spans="2:15" s="24" customFormat="1" ht="14.25" customHeight="1" thickBot="1">
      <c r="B27" s="43"/>
      <c r="C27" s="44" t="s">
        <v>18</v>
      </c>
      <c r="D27" s="45">
        <v>-2</v>
      </c>
      <c r="E27" s="45">
        <v>3</v>
      </c>
      <c r="F27" s="45">
        <v>5</v>
      </c>
      <c r="G27" s="45">
        <v>7</v>
      </c>
      <c r="H27" s="46">
        <v>10</v>
      </c>
      <c r="I27" s="47"/>
    </row>
    <row r="28" spans="2:15" s="48" customFormat="1" ht="14.25" customHeight="1">
      <c r="B28" s="49"/>
      <c r="C28" s="50" t="s">
        <v>28</v>
      </c>
      <c r="D28" s="51">
        <f>IF(D27&lt;&gt;"",$J$7*D27*D27+$K$7*D27+$L$7,"")</f>
        <v>43.333333333333336</v>
      </c>
      <c r="E28" s="51">
        <f>IF(E27&lt;&gt;"",$J$7*E27*E27+$K$7*E27+$L$7,"")</f>
        <v>60</v>
      </c>
      <c r="F28" s="51">
        <f>IF(F27&lt;&gt;"",$J$7*F27*F27+$K$7*F27+$L$7,"")</f>
        <v>66.666666666666671</v>
      </c>
      <c r="G28" s="51">
        <f>IF(G27&lt;&gt;"",$J$7*G27*G27+$K$7*G27+$L$7,"")</f>
        <v>73.333333333333343</v>
      </c>
      <c r="H28" s="51">
        <f>IF(H27&lt;&gt;"",$J$7*H27*H27+$K$7*H27+$L$7,"")</f>
        <v>83.333333333333343</v>
      </c>
      <c r="I28" s="52"/>
    </row>
    <row r="29" spans="2:15" ht="7.5" customHeight="1">
      <c r="B29" s="16"/>
      <c r="C29" s="17"/>
      <c r="D29" s="17"/>
      <c r="E29" s="17"/>
      <c r="F29" s="17"/>
      <c r="G29" s="17"/>
      <c r="H29" s="17"/>
      <c r="I29" s="39"/>
    </row>
    <row r="30" spans="2:15">
      <c r="B30" s="16"/>
      <c r="C30" s="38" t="s">
        <v>29</v>
      </c>
      <c r="D30" s="17"/>
      <c r="E30" s="17"/>
      <c r="F30" s="17"/>
      <c r="G30" s="17"/>
      <c r="H30" s="17"/>
      <c r="I30" s="39"/>
    </row>
    <row r="31" spans="2:15" ht="5.25" customHeight="1" thickBot="1">
      <c r="B31" s="16"/>
      <c r="C31" s="17"/>
      <c r="D31" s="17"/>
      <c r="E31" s="17"/>
      <c r="F31" s="17"/>
      <c r="G31" s="17"/>
      <c r="H31" s="17"/>
      <c r="I31" s="39"/>
    </row>
    <row r="32" spans="2:15" s="48" customFormat="1" ht="14.25" customHeight="1" thickBot="1">
      <c r="B32" s="53"/>
      <c r="C32" s="54" t="s">
        <v>30</v>
      </c>
      <c r="D32" s="55">
        <v>83</v>
      </c>
      <c r="E32" s="55">
        <v>80</v>
      </c>
      <c r="F32" s="55">
        <v>85</v>
      </c>
      <c r="G32" s="55">
        <v>90</v>
      </c>
      <c r="H32" s="56">
        <v>95</v>
      </c>
      <c r="I32" s="57"/>
    </row>
    <row r="33" spans="2:9" ht="13.5" thickBot="1">
      <c r="B33" s="28"/>
      <c r="C33" s="29"/>
      <c r="D33" s="29"/>
      <c r="E33" s="29"/>
      <c r="F33" s="29"/>
      <c r="G33" s="29"/>
      <c r="H33" s="29"/>
      <c r="I33" s="58"/>
    </row>
    <row r="34" spans="2:9" ht="20.25" customHeight="1" thickBot="1">
      <c r="I34" s="59"/>
    </row>
    <row r="35" spans="2:9" ht="18.75">
      <c r="B35" s="104" t="s">
        <v>32</v>
      </c>
      <c r="C35" s="105"/>
      <c r="D35" s="105"/>
      <c r="E35" s="105"/>
      <c r="F35" s="105"/>
      <c r="G35" s="105"/>
      <c r="H35" s="105"/>
      <c r="I35" s="37"/>
    </row>
    <row r="36" spans="2:9">
      <c r="B36" s="16"/>
      <c r="C36" s="38" t="s">
        <v>27</v>
      </c>
      <c r="D36" s="17"/>
      <c r="E36" s="17"/>
      <c r="F36" s="17"/>
      <c r="G36" s="17"/>
      <c r="H36" s="17"/>
      <c r="I36" s="39"/>
    </row>
    <row r="37" spans="2:9">
      <c r="B37" s="16"/>
      <c r="C37" s="17"/>
      <c r="D37" s="17"/>
      <c r="E37" s="17"/>
      <c r="F37" s="17"/>
      <c r="G37" s="17"/>
      <c r="H37" s="17"/>
      <c r="I37" s="39"/>
    </row>
    <row r="38" spans="2:9" s="24" customFormat="1" ht="14.25" customHeight="1" thickBot="1">
      <c r="B38" s="20"/>
      <c r="C38" s="40" t="s">
        <v>16</v>
      </c>
      <c r="D38" s="41">
        <v>0</v>
      </c>
      <c r="E38" s="41">
        <v>25</v>
      </c>
      <c r="F38" s="41">
        <v>50</v>
      </c>
      <c r="G38" s="41">
        <v>75</v>
      </c>
      <c r="H38" s="41">
        <v>100</v>
      </c>
      <c r="I38" s="42"/>
    </row>
    <row r="39" spans="2:9" s="24" customFormat="1" ht="14.25" customHeight="1" thickBot="1">
      <c r="B39" s="43"/>
      <c r="C39" s="44" t="s">
        <v>18</v>
      </c>
      <c r="D39" s="45">
        <v>-9.5</v>
      </c>
      <c r="E39" s="45">
        <v>-6</v>
      </c>
      <c r="F39" s="45">
        <v>0</v>
      </c>
      <c r="G39" s="45">
        <v>6</v>
      </c>
      <c r="H39" s="46">
        <v>9.5</v>
      </c>
      <c r="I39" s="47"/>
    </row>
    <row r="40" spans="2:9" s="48" customFormat="1" ht="14.25" customHeight="1">
      <c r="B40" s="49"/>
      <c r="C40" s="50" t="s">
        <v>28</v>
      </c>
      <c r="D40" s="51">
        <f>IF(D39&lt;&gt;"",$J$7*D39*D39+$K$7*D39+$L$7,"")</f>
        <v>18.333333333333332</v>
      </c>
      <c r="E40" s="51">
        <f>IF(E39&lt;&gt;"",$J$7*E39*E39+$K$7*E39+$L$7,"")</f>
        <v>30</v>
      </c>
      <c r="F40" s="51">
        <f>IF(F39&lt;&gt;"",$J$7*F39*F39+$K$7*F39+$L$7,"")</f>
        <v>50</v>
      </c>
      <c r="G40" s="51">
        <f>IF(G39&lt;&gt;"",$J$7*G39*G39+$K$7*G39+$L$7,"")</f>
        <v>70</v>
      </c>
      <c r="H40" s="51">
        <f>IF(H39&lt;&gt;"",$J$7*H39*H39+$K$7*H39+$L$7,"")</f>
        <v>81.666666666666671</v>
      </c>
      <c r="I40" s="52"/>
    </row>
    <row r="41" spans="2:9">
      <c r="B41" s="16"/>
      <c r="C41" s="17"/>
      <c r="D41" s="17"/>
      <c r="E41" s="17"/>
      <c r="F41" s="17"/>
      <c r="G41" s="17"/>
      <c r="H41" s="17"/>
      <c r="I41" s="39"/>
    </row>
    <row r="42" spans="2:9">
      <c r="B42" s="16"/>
      <c r="C42" s="38" t="s">
        <v>29</v>
      </c>
      <c r="D42" s="17"/>
      <c r="E42" s="17"/>
      <c r="F42" s="17"/>
      <c r="G42" s="17"/>
      <c r="H42" s="17"/>
      <c r="I42" s="39"/>
    </row>
    <row r="43" spans="2:9" ht="13.5" thickBot="1">
      <c r="B43" s="16"/>
      <c r="C43" s="17"/>
      <c r="D43" s="17"/>
      <c r="E43" s="17"/>
      <c r="F43" s="17"/>
      <c r="G43" s="17"/>
      <c r="H43" s="17"/>
      <c r="I43" s="39"/>
    </row>
    <row r="44" spans="2:9" s="48" customFormat="1" ht="14.25" customHeight="1" thickBot="1">
      <c r="B44" s="53"/>
      <c r="C44" s="54" t="s">
        <v>30</v>
      </c>
      <c r="D44" s="55">
        <v>100</v>
      </c>
      <c r="E44" s="55">
        <v>85</v>
      </c>
      <c r="F44" s="55">
        <v>80</v>
      </c>
      <c r="G44" s="55">
        <v>85</v>
      </c>
      <c r="H44" s="56">
        <v>100</v>
      </c>
      <c r="I44" s="57"/>
    </row>
    <row r="45" spans="2:9" ht="13.5" thickBot="1">
      <c r="B45" s="28"/>
      <c r="C45" s="29"/>
      <c r="D45" s="29"/>
      <c r="E45" s="29"/>
      <c r="F45" s="29"/>
      <c r="G45" s="29"/>
      <c r="H45" s="29"/>
      <c r="I45" s="58"/>
    </row>
  </sheetData>
  <mergeCells count="4">
    <mergeCell ref="B3:G3"/>
    <mergeCell ref="B10:H10"/>
    <mergeCell ref="B23:H23"/>
    <mergeCell ref="B35:H35"/>
  </mergeCells>
  <pageMargins left="0.53" right="0.78740157499999996" top="0.14000000000000001" bottom="0.13" header="0.25" footer="0.4921259845"/>
  <pageSetup paperSize="9" scale="95" orientation="landscape" horizontalDpi="4294967293" verticalDpi="200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>
  <sheetPr published="0" enableFormatConditionsCalculation="0">
    <pageSetUpPr fitToPage="1"/>
  </sheetPr>
  <dimension ref="B1:L81"/>
  <sheetViews>
    <sheetView showGridLines="0" zoomScale="90" zoomScaleNormal="90" workbookViewId="0"/>
  </sheetViews>
  <sheetFormatPr baseColWidth="10" defaultRowHeight="12.75"/>
  <cols>
    <col min="1" max="1" width="4.625" customWidth="1"/>
    <col min="2" max="2" width="13.625" customWidth="1"/>
    <col min="3" max="3" width="8.75" customWidth="1"/>
    <col min="4" max="4" width="8.625" customWidth="1"/>
    <col min="5" max="5" width="6" customWidth="1"/>
    <col min="6" max="6" width="13.625" customWidth="1"/>
    <col min="7" max="8" width="8" customWidth="1"/>
    <col min="9" max="9" width="5.875" customWidth="1"/>
    <col min="10" max="10" width="13.625" customWidth="1"/>
    <col min="11" max="12" width="7.875" customWidth="1"/>
  </cols>
  <sheetData>
    <row r="1" spans="4:5" ht="27" customHeight="1">
      <c r="D1" s="4" t="s">
        <v>12</v>
      </c>
      <c r="E1" s="4" t="e">
        <f>#REF!</f>
        <v>#REF!</v>
      </c>
    </row>
    <row r="2" spans="4:5" ht="27" customHeight="1"/>
    <row r="3" spans="4:5" ht="27" customHeight="1"/>
    <row r="4" spans="4:5" ht="27" customHeight="1"/>
    <row r="5" spans="4:5" ht="27" customHeight="1"/>
    <row r="6" spans="4:5" ht="27" customHeight="1"/>
    <row r="7" spans="4:5" ht="27" customHeight="1"/>
    <row r="8" spans="4:5" ht="27" customHeight="1"/>
    <row r="9" spans="4:5" ht="27" customHeight="1"/>
    <row r="10" spans="4:5" ht="27" customHeight="1"/>
    <row r="11" spans="4:5" ht="27" customHeight="1"/>
    <row r="12" spans="4:5" ht="27" customHeight="1"/>
    <row r="13" spans="4:5" ht="27" customHeight="1"/>
    <row r="14" spans="4:5" ht="27" customHeight="1"/>
    <row r="15" spans="4:5" ht="27" customHeight="1"/>
    <row r="16" spans="4:5" ht="27" customHeight="1"/>
    <row r="17" spans="2:12" ht="27" customHeight="1"/>
    <row r="18" spans="2:12" ht="27" customHeight="1"/>
    <row r="19" spans="2:12" ht="27" customHeight="1"/>
    <row r="20" spans="2:12" ht="27" customHeight="1"/>
    <row r="21" spans="2:12" ht="27" customHeight="1"/>
    <row r="22" spans="2:12" ht="19.5" customHeight="1"/>
    <row r="23" spans="2:12" ht="9" customHeight="1" thickBot="1"/>
    <row r="24" spans="2:12" ht="27" customHeight="1" thickBot="1">
      <c r="B24" s="107" t="s">
        <v>11</v>
      </c>
      <c r="C24" s="108"/>
      <c r="D24" s="109"/>
      <c r="F24" s="107" t="s">
        <v>33</v>
      </c>
      <c r="G24" s="108"/>
      <c r="H24" s="109"/>
      <c r="J24" s="107" t="s">
        <v>34</v>
      </c>
      <c r="K24" s="108"/>
      <c r="L24" s="109"/>
    </row>
    <row r="25" spans="2:12" ht="27" customHeight="1" thickBot="1">
      <c r="B25" s="3" t="s">
        <v>4</v>
      </c>
      <c r="C25" s="3" t="s">
        <v>0</v>
      </c>
      <c r="D25" s="3" t="s">
        <v>36</v>
      </c>
      <c r="F25" s="3" t="s">
        <v>4</v>
      </c>
      <c r="G25" s="3" t="s">
        <v>0</v>
      </c>
      <c r="H25" s="3" t="s">
        <v>36</v>
      </c>
      <c r="J25" s="3" t="s">
        <v>4</v>
      </c>
      <c r="K25" s="3" t="s">
        <v>0</v>
      </c>
      <c r="L25" s="3" t="s">
        <v>36</v>
      </c>
    </row>
    <row r="26" spans="2:12" ht="27" customHeight="1">
      <c r="B26" s="66" t="s">
        <v>5</v>
      </c>
      <c r="C26" s="63" t="s">
        <v>1</v>
      </c>
      <c r="D26" s="60" t="s">
        <v>2</v>
      </c>
      <c r="F26" s="66">
        <v>1</v>
      </c>
      <c r="G26" s="63" t="s">
        <v>1</v>
      </c>
      <c r="H26" s="60" t="s">
        <v>2</v>
      </c>
      <c r="J26" s="66">
        <v>1</v>
      </c>
      <c r="K26" s="63" t="s">
        <v>1</v>
      </c>
      <c r="L26" s="60" t="s">
        <v>2</v>
      </c>
    </row>
    <row r="27" spans="2:12" ht="27" customHeight="1">
      <c r="B27" s="1" t="s">
        <v>6</v>
      </c>
      <c r="C27" s="64" t="s">
        <v>1</v>
      </c>
      <c r="D27" s="61" t="s">
        <v>2</v>
      </c>
      <c r="F27" s="1">
        <v>0.75</v>
      </c>
      <c r="G27" s="64" t="s">
        <v>1</v>
      </c>
      <c r="H27" s="61" t="s">
        <v>2</v>
      </c>
      <c r="J27" s="1">
        <v>0.75</v>
      </c>
      <c r="K27" s="64" t="s">
        <v>1</v>
      </c>
      <c r="L27" s="61" t="s">
        <v>2</v>
      </c>
    </row>
    <row r="28" spans="2:12" ht="27" customHeight="1">
      <c r="B28" s="1" t="s">
        <v>7</v>
      </c>
      <c r="C28" s="64" t="s">
        <v>1</v>
      </c>
      <c r="D28" s="61" t="s">
        <v>2</v>
      </c>
      <c r="F28" s="1">
        <v>0.5</v>
      </c>
      <c r="G28" s="64" t="s">
        <v>1</v>
      </c>
      <c r="H28" s="61" t="s">
        <v>2</v>
      </c>
      <c r="J28" s="1">
        <v>0.5</v>
      </c>
      <c r="K28" s="64" t="s">
        <v>1</v>
      </c>
      <c r="L28" s="61" t="s">
        <v>2</v>
      </c>
    </row>
    <row r="29" spans="2:12" ht="27" customHeight="1">
      <c r="B29" s="1" t="s">
        <v>8</v>
      </c>
      <c r="C29" s="64" t="s">
        <v>1</v>
      </c>
      <c r="D29" s="61" t="s">
        <v>2</v>
      </c>
      <c r="F29" s="1">
        <v>0.25</v>
      </c>
      <c r="G29" s="64" t="s">
        <v>1</v>
      </c>
      <c r="H29" s="61" t="s">
        <v>2</v>
      </c>
      <c r="J29" s="1">
        <v>0.25</v>
      </c>
      <c r="K29" s="64" t="s">
        <v>1</v>
      </c>
      <c r="L29" s="61" t="s">
        <v>2</v>
      </c>
    </row>
    <row r="30" spans="2:12" ht="27" customHeight="1" thickBot="1">
      <c r="B30" s="2" t="s">
        <v>9</v>
      </c>
      <c r="C30" s="65" t="s">
        <v>1</v>
      </c>
      <c r="D30" s="62" t="s">
        <v>2</v>
      </c>
      <c r="F30" s="2">
        <v>0</v>
      </c>
      <c r="G30" s="65" t="s">
        <v>1</v>
      </c>
      <c r="H30" s="62" t="s">
        <v>2</v>
      </c>
      <c r="J30" s="2">
        <v>0</v>
      </c>
      <c r="K30" s="65" t="s">
        <v>1</v>
      </c>
      <c r="L30" s="62" t="s">
        <v>2</v>
      </c>
    </row>
    <row r="31" spans="2:12" ht="27" customHeight="1" thickBot="1"/>
    <row r="32" spans="2:12" ht="27" customHeight="1" thickBot="1">
      <c r="B32" s="107" t="s">
        <v>10</v>
      </c>
      <c r="C32" s="108"/>
      <c r="D32" s="109"/>
      <c r="F32" s="107" t="s">
        <v>3</v>
      </c>
      <c r="G32" s="108"/>
      <c r="H32" s="109"/>
      <c r="J32" s="107" t="s">
        <v>3</v>
      </c>
      <c r="K32" s="108"/>
      <c r="L32" s="109"/>
    </row>
    <row r="33" spans="2:12" ht="27" customHeight="1" thickBot="1">
      <c r="B33" s="3" t="s">
        <v>4</v>
      </c>
      <c r="C33" s="3" t="s">
        <v>0</v>
      </c>
      <c r="D33" s="3" t="s">
        <v>36</v>
      </c>
      <c r="F33" s="3" t="s">
        <v>4</v>
      </c>
      <c r="G33" s="3" t="s">
        <v>0</v>
      </c>
      <c r="H33" s="3" t="s">
        <v>36</v>
      </c>
      <c r="J33" s="3" t="s">
        <v>4</v>
      </c>
      <c r="K33" s="3" t="s">
        <v>0</v>
      </c>
      <c r="L33" s="3" t="s">
        <v>36</v>
      </c>
    </row>
    <row r="34" spans="2:12" ht="27" customHeight="1">
      <c r="B34" s="66">
        <v>1</v>
      </c>
      <c r="C34" s="63" t="s">
        <v>1</v>
      </c>
      <c r="D34" s="60" t="s">
        <v>2</v>
      </c>
      <c r="F34" s="66">
        <v>1</v>
      </c>
      <c r="G34" s="63" t="s">
        <v>1</v>
      </c>
      <c r="H34" s="60" t="s">
        <v>2</v>
      </c>
      <c r="J34" s="66">
        <v>1</v>
      </c>
      <c r="K34" s="63" t="s">
        <v>1</v>
      </c>
      <c r="L34" s="60" t="s">
        <v>2</v>
      </c>
    </row>
    <row r="35" spans="2:12" ht="27" customHeight="1">
      <c r="B35" s="1">
        <v>0.75</v>
      </c>
      <c r="C35" s="64" t="s">
        <v>1</v>
      </c>
      <c r="D35" s="61" t="s">
        <v>2</v>
      </c>
      <c r="F35" s="1">
        <v>0.75</v>
      </c>
      <c r="G35" s="64" t="s">
        <v>1</v>
      </c>
      <c r="H35" s="61" t="s">
        <v>2</v>
      </c>
      <c r="J35" s="1">
        <v>0.75</v>
      </c>
      <c r="K35" s="64" t="s">
        <v>1</v>
      </c>
      <c r="L35" s="61" t="s">
        <v>2</v>
      </c>
    </row>
    <row r="36" spans="2:12" ht="27" customHeight="1">
      <c r="B36" s="1">
        <v>0.5</v>
      </c>
      <c r="C36" s="64" t="s">
        <v>1</v>
      </c>
      <c r="D36" s="61" t="s">
        <v>2</v>
      </c>
      <c r="F36" s="1">
        <v>0.5</v>
      </c>
      <c r="G36" s="64" t="s">
        <v>1</v>
      </c>
      <c r="H36" s="61" t="s">
        <v>2</v>
      </c>
      <c r="J36" s="1">
        <v>0.5</v>
      </c>
      <c r="K36" s="64" t="s">
        <v>1</v>
      </c>
      <c r="L36" s="61" t="s">
        <v>2</v>
      </c>
    </row>
    <row r="37" spans="2:12" ht="27" customHeight="1">
      <c r="B37" s="1">
        <v>0.25</v>
      </c>
      <c r="C37" s="64" t="s">
        <v>1</v>
      </c>
      <c r="D37" s="61" t="s">
        <v>2</v>
      </c>
      <c r="F37" s="1">
        <v>0.25</v>
      </c>
      <c r="G37" s="64" t="s">
        <v>1</v>
      </c>
      <c r="H37" s="61" t="s">
        <v>2</v>
      </c>
      <c r="J37" s="1">
        <v>0.25</v>
      </c>
      <c r="K37" s="64" t="s">
        <v>1</v>
      </c>
      <c r="L37" s="61" t="s">
        <v>2</v>
      </c>
    </row>
    <row r="38" spans="2:12" ht="27" customHeight="1" thickBot="1">
      <c r="B38" s="2">
        <v>0</v>
      </c>
      <c r="C38" s="65" t="s">
        <v>1</v>
      </c>
      <c r="D38" s="62" t="s">
        <v>2</v>
      </c>
      <c r="F38" s="2">
        <v>0</v>
      </c>
      <c r="G38" s="65" t="s">
        <v>1</v>
      </c>
      <c r="H38" s="62" t="s">
        <v>2</v>
      </c>
      <c r="J38" s="2">
        <v>0</v>
      </c>
      <c r="K38" s="65" t="s">
        <v>1</v>
      </c>
      <c r="L38" s="62" t="s">
        <v>2</v>
      </c>
    </row>
    <row r="39" spans="2:12" ht="27" customHeight="1"/>
    <row r="40" spans="2:12" ht="27" customHeight="1"/>
    <row r="41" spans="2:12" ht="27" customHeight="1"/>
    <row r="42" spans="2:12" ht="27" customHeight="1"/>
    <row r="43" spans="2:12" ht="27" customHeight="1"/>
    <row r="44" spans="2:12" ht="27" customHeight="1"/>
    <row r="45" spans="2:12" ht="27" customHeight="1"/>
    <row r="46" spans="2:12" ht="27" customHeight="1"/>
    <row r="47" spans="2:12" ht="27" customHeight="1"/>
    <row r="48" spans="2:12" ht="27" customHeight="1"/>
    <row r="49" ht="27" customHeight="1"/>
    <row r="50" ht="27" customHeight="1"/>
    <row r="51" ht="27" customHeight="1"/>
    <row r="52" ht="27" customHeight="1"/>
    <row r="53" ht="27" customHeight="1"/>
    <row r="54" ht="27" customHeight="1"/>
    <row r="55" ht="27" customHeight="1"/>
    <row r="56" ht="27" customHeight="1"/>
    <row r="57" ht="27" customHeight="1"/>
    <row r="58" ht="27" customHeight="1"/>
    <row r="59" ht="27" customHeight="1"/>
    <row r="60" ht="27" customHeight="1"/>
    <row r="61" ht="27" customHeight="1"/>
    <row r="62" ht="27" customHeight="1"/>
    <row r="63" ht="27" customHeight="1"/>
    <row r="64" ht="27" customHeight="1"/>
    <row r="65" ht="27" customHeight="1"/>
    <row r="66" ht="27" customHeight="1"/>
    <row r="67" ht="27" customHeight="1"/>
    <row r="68" ht="27" customHeight="1"/>
    <row r="69" ht="27" customHeight="1"/>
    <row r="70" ht="27" customHeight="1"/>
    <row r="71" ht="27" customHeight="1"/>
    <row r="72" ht="27" customHeight="1"/>
    <row r="73" ht="27" customHeight="1"/>
    <row r="74" ht="27" customHeight="1"/>
    <row r="75" ht="27" customHeight="1"/>
    <row r="76" ht="27" customHeight="1"/>
    <row r="77" ht="27" customHeight="1"/>
    <row r="78" ht="27" customHeight="1"/>
    <row r="79" ht="27" customHeight="1"/>
    <row r="80" ht="27" customHeight="1"/>
    <row r="81" ht="27" customHeight="1"/>
  </sheetData>
  <mergeCells count="6">
    <mergeCell ref="J24:L24"/>
    <mergeCell ref="J32:L32"/>
    <mergeCell ref="B24:D24"/>
    <mergeCell ref="F24:H24"/>
    <mergeCell ref="B32:D32"/>
    <mergeCell ref="F32:H32"/>
  </mergeCells>
  <phoneticPr fontId="5" type="noConversion"/>
  <printOptions horizontalCentered="1" verticalCentered="1"/>
  <pageMargins left="0.74803149606299213" right="0.74803149606299213" top="0.19685039370078741" bottom="0.98425196850393704" header="0.19685039370078741" footer="0.51181102362204722"/>
  <pageSetup paperSize="9" scale="74" orientation="portrait" r:id="rId1"/>
  <headerFooter>
    <oddFooter>&amp;CDaniel SEVENO&amp;R&amp;D</oddFooter>
  </headerFooter>
  <drawing r:id="rId2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2</vt:i4>
      </vt:variant>
    </vt:vector>
  </HeadingPairs>
  <TitlesOfParts>
    <vt:vector size="5" baseType="lpstr">
      <vt:lpstr>Tableau de pas</vt:lpstr>
      <vt:lpstr>Courbes Pas Gaz</vt:lpstr>
      <vt:lpstr>Graphe</vt:lpstr>
      <vt:lpstr>'Courbes Pas Gaz'!Zone_d_impression</vt:lpstr>
      <vt:lpstr>Graphe!Zone_d_impression</vt:lpstr>
    </vt:vector>
  </TitlesOfParts>
  <Company>Association des Aéromodélistes de Moyenne Garonne</Company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Graphe réglage courbe de pas</dc:title>
  <dc:creator>Nicolas DIDES</dc:creator>
  <cp:lastModifiedBy>Daniel Dany</cp:lastModifiedBy>
  <cp:lastPrinted>2022-02-03T17:00:03Z</cp:lastPrinted>
  <dcterms:created xsi:type="dcterms:W3CDTF">2013-08-23T10:45:43Z</dcterms:created>
  <dcterms:modified xsi:type="dcterms:W3CDTF">2025-05-24T14:03:23Z</dcterms:modified>
</cp:coreProperties>
</file>