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480" yWindow="300" windowWidth="18495" windowHeight="11700"/>
  </bookViews>
  <sheets>
    <sheet name="Calcul motorisation" sheetId="7" r:id="rId1"/>
    <sheet name="Manuel" sheetId="8" r:id="rId2"/>
    <sheet name="Notes" sheetId="2" r:id="rId3"/>
  </sheets>
  <calcPr calcId="124519"/>
</workbook>
</file>

<file path=xl/calcChain.xml><?xml version="1.0" encoding="utf-8"?>
<calcChain xmlns="http://schemas.openxmlformats.org/spreadsheetml/2006/main">
  <c r="D27" i="7"/>
  <c r="E28"/>
  <c r="J19"/>
  <c r="J26"/>
  <c r="J5"/>
  <c r="H21"/>
  <c r="D26"/>
  <c r="J16" l="1"/>
  <c r="J25"/>
  <c r="I4"/>
  <c r="J23"/>
  <c r="J18"/>
  <c r="I26" l="1"/>
  <c r="G44" i="2"/>
  <c r="D27"/>
  <c r="I6"/>
  <c r="G7"/>
  <c r="G27"/>
  <c r="G45"/>
  <c r="G47"/>
  <c r="G48" s="1"/>
  <c r="F62"/>
  <c r="G62"/>
  <c r="G74"/>
  <c r="G75"/>
  <c r="G6"/>
  <c r="H26" i="7"/>
  <c r="H19"/>
  <c r="K3"/>
  <c r="K21"/>
  <c r="J22"/>
  <c r="I22"/>
  <c r="H22"/>
  <c r="I23"/>
  <c r="I27" s="1"/>
  <c r="I6"/>
  <c r="I11"/>
  <c r="J11"/>
  <c r="J27"/>
  <c r="I7"/>
  <c r="I9"/>
  <c r="I5"/>
  <c r="J6"/>
  <c r="D22"/>
  <c r="E22" s="1"/>
  <c r="I13"/>
  <c r="J17" l="1"/>
  <c r="I16"/>
  <c r="I17" s="1"/>
  <c r="I18" s="1"/>
  <c r="I8"/>
  <c r="I10" s="1"/>
  <c r="I12" s="1"/>
  <c r="I24"/>
  <c r="I25" s="1"/>
  <c r="J14"/>
  <c r="D24" s="1"/>
  <c r="J8"/>
  <c r="J10" s="1"/>
  <c r="J12" s="1"/>
  <c r="J15"/>
  <c r="I15"/>
  <c r="I14" s="1"/>
  <c r="I19" s="1"/>
  <c r="J24"/>
  <c r="D28" l="1"/>
</calcChain>
</file>

<file path=xl/comments1.xml><?xml version="1.0" encoding="utf-8"?>
<comments xmlns="http://schemas.openxmlformats.org/spreadsheetml/2006/main">
  <authors>
    <author>Auteur</author>
  </authors>
  <commentList>
    <comment ref="K4" authorId="0">
      <text>
        <r>
          <rPr>
            <b/>
            <sz val="9"/>
            <color indexed="81"/>
            <rFont val="Tahoma"/>
            <family val="2"/>
          </rPr>
          <t>Formule :</t>
        </r>
        <r>
          <rPr>
            <sz val="9"/>
            <color indexed="81"/>
            <rFont val="Tahoma"/>
            <family val="2"/>
          </rPr>
          <t xml:space="preserve">
Pente calculée en degrés à partir de la pente en %
Pente=DEGRES(ASIN(pente%/100))
Conséquence sur la puissance du moteur</t>
        </r>
      </text>
    </comment>
    <comment ref="F5" authorId="0">
      <text>
        <r>
          <rPr>
            <sz val="9"/>
            <color indexed="81"/>
            <rFont val="Tahoma"/>
            <charset val="1"/>
          </rPr>
          <t>Jante avec les pneus montés</t>
        </r>
      </text>
    </comment>
    <comment ref="K5" authorId="0">
      <text>
        <r>
          <rPr>
            <sz val="9"/>
            <color indexed="81"/>
            <rFont val="Tahoma"/>
            <family val="2"/>
          </rPr>
          <t xml:space="preserve">Vitesse en mètres/seconde
Pour calculer une vitesse en mètre/seconde, la distance en mètres est divisée par le temps en secondes. 
Pour convertir une vitesse de km/h en m/s,il suffit de diviser la vitesse en km/h par 3,6 car 1 heure = 3600 secondes et 1 kilomètre = 1000 mètres.
Pour convertir une vitesse de m/s en km/h, il suffit de multiplier la vitesse en m/s par 3,6 car 1 heure = 3600 secondes et 1 kilomètre = 1000 mètres.
</t>
        </r>
      </text>
    </comment>
    <comment ref="F6" authorId="0">
      <text>
        <r>
          <rPr>
            <sz val="9"/>
            <color indexed="81"/>
            <rFont val="Tahoma"/>
            <charset val="1"/>
          </rPr>
          <t>Petite vitesse (slow)
Grande vitesse (fast)</t>
        </r>
      </text>
    </comment>
    <comment ref="K6" authorId="0">
      <text>
        <r>
          <rPr>
            <b/>
            <sz val="9"/>
            <color indexed="81"/>
            <rFont val="Tahoma"/>
            <family val="2"/>
          </rPr>
          <t>Formule de calcul :</t>
        </r>
        <r>
          <rPr>
            <sz val="9"/>
            <color indexed="81"/>
            <rFont val="Tahoma"/>
            <family val="2"/>
          </rPr>
          <t xml:space="preserve">
Tours/minute
=(((Vitesse (km/h)/3,6)/(Diamètre/2/1000))/(2*PI))*60</t>
        </r>
      </text>
    </comment>
    <comment ref="F7" authorId="0">
      <text>
        <r>
          <rPr>
            <sz val="9"/>
            <color indexed="81"/>
            <rFont val="Tahoma"/>
            <family val="2"/>
          </rPr>
          <t xml:space="preserve">Pignon moteur (spur pinion)
</t>
        </r>
      </text>
    </comment>
    <comment ref="F8" authorId="0">
      <text>
        <r>
          <rPr>
            <sz val="9"/>
            <color indexed="81"/>
            <rFont val="Tahoma"/>
            <family val="2"/>
          </rPr>
          <t xml:space="preserve">Couronne moteur (spur ring)
</t>
        </r>
      </text>
    </comment>
    <comment ref="F9" authorId="0">
      <text>
        <r>
          <rPr>
            <sz val="9"/>
            <color indexed="81"/>
            <rFont val="Tahoma"/>
            <family val="2"/>
          </rPr>
          <t>Pignon boite de vitesse (trans pinion)
Mettre 1, sur pignon et couronne si pas de boite de vitesse
Petite vitesse (slow)
Grande vitesse (fast)</t>
        </r>
      </text>
    </comment>
    <comment ref="K9" authorId="0">
      <text>
        <r>
          <rPr>
            <sz val="9"/>
            <color indexed="81"/>
            <rFont val="Tahoma"/>
            <family val="2"/>
          </rPr>
          <t>Pont différentiel
Rapport pont (Axle ratio)
Couronne/pignon Ponts
On divise toujours le menant sur le mené
Exemple du moteur vers l'arbre de transmission :
  Pignon moteur 20dts
  Couronne 80dts
  Donc 20/80=0,25
  Rapport de 0,25 (soit une réduction de 1/4)
Exemple de l'arbre de transmission vers le moteur :
  Couronne 80dts
  Pignon moteur 20dts
  Donc 80/20=4
  Rapport de 4 (soit une augmentation de 1/4)</t>
        </r>
      </text>
    </comment>
    <comment ref="F10" authorId="0">
      <text>
        <r>
          <rPr>
            <sz val="9"/>
            <color indexed="81"/>
            <rFont val="Tahoma"/>
            <family val="2"/>
          </rPr>
          <t>Couronne boite de vitesse (trans ring)
Mettre 1, sur pignon et couronne si pas de boite de vitesse
Petite vitesse (slow)
Grande vitesse (fast)</t>
        </r>
      </text>
    </comment>
    <comment ref="K10" authorId="0">
      <text>
        <r>
          <rPr>
            <sz val="9"/>
            <color indexed="81"/>
            <rFont val="Tahoma"/>
            <family val="2"/>
          </rPr>
          <t>En sortie de pont</t>
        </r>
      </text>
    </comment>
    <comment ref="F11" authorId="0">
      <text>
        <r>
          <rPr>
            <sz val="9"/>
            <color indexed="81"/>
            <rFont val="Tahoma"/>
            <family val="2"/>
          </rPr>
          <t>Pignon de différentiel (diff pinion)</t>
        </r>
      </text>
    </comment>
    <comment ref="K11" authorId="0">
      <text>
        <r>
          <rPr>
            <sz val="9"/>
            <color indexed="81"/>
            <rFont val="Tahoma"/>
            <family val="2"/>
          </rPr>
          <t>Rapport boite de vitesse (Trans speed ratio)
Couronne/pignon Ponts</t>
        </r>
      </text>
    </comment>
    <comment ref="F12" authorId="0">
      <text>
        <r>
          <rPr>
            <sz val="9"/>
            <color indexed="81"/>
            <rFont val="Tahoma"/>
            <family val="2"/>
          </rPr>
          <t>Couronne de différentiel (ring pinion)</t>
        </r>
      </text>
    </comment>
    <comment ref="F13" authorId="0">
      <text>
        <r>
          <rPr>
            <sz val="9"/>
            <color indexed="81"/>
            <rFont val="Tahoma"/>
            <family val="2"/>
          </rPr>
          <t>Pignon de portique (portal pinion)
Mettre 1, sur pignon et couronne si pas de portique</t>
        </r>
      </text>
    </comment>
    <comment ref="K13" authorId="0">
      <text>
        <r>
          <rPr>
            <sz val="9"/>
            <color indexed="81"/>
            <rFont val="Tahoma"/>
            <family val="2"/>
          </rPr>
          <t xml:space="preserve">Rapport moteur (Spur ratio)
Couronne/pignon Ponts
</t>
        </r>
      </text>
    </comment>
    <comment ref="F14" authorId="0">
      <text>
        <r>
          <rPr>
            <sz val="9"/>
            <color indexed="81"/>
            <rFont val="Tahoma"/>
            <family val="2"/>
          </rPr>
          <t>Couronne de portique (portal ring)
Mettre 1, sur pignon et couronne si pas de portique</t>
        </r>
      </text>
    </comment>
    <comment ref="K14" authorId="0">
      <text>
        <r>
          <rPr>
            <sz val="9"/>
            <color indexed="81"/>
            <rFont val="Tahoma"/>
            <family val="2"/>
          </rPr>
          <t>En sortie de moteur
Régime de départ aux roues multiplié par le rapport de réduction global</t>
        </r>
      </text>
    </comment>
    <comment ref="K15" authorId="0">
      <text>
        <r>
          <rPr>
            <sz val="9"/>
            <color indexed="81"/>
            <rFont val="Tahoma"/>
            <family val="2"/>
          </rPr>
          <t>Démultiplication totale
Rapport final = multiplication de chaque rapport de réduction de la transmission</t>
        </r>
      </text>
    </comment>
    <comment ref="F16" authorId="0">
      <text>
        <r>
          <rPr>
            <sz val="9"/>
            <color indexed="81"/>
            <rFont val="Tahoma"/>
            <family val="2"/>
          </rPr>
          <t xml:space="preserve">Taux de pente (en montée)
Nombre de mètre(s) en haut pour 100 m parcourus au sol
</t>
        </r>
      </text>
    </comment>
    <comment ref="K16" authorId="0">
      <text>
        <r>
          <rPr>
            <b/>
            <sz val="9"/>
            <color indexed="81"/>
            <rFont val="Tahoma"/>
            <family val="2"/>
          </rPr>
          <t>Formule de calcul :</t>
        </r>
        <r>
          <rPr>
            <sz val="9"/>
            <color indexed="81"/>
            <rFont val="Tahoma"/>
            <family val="2"/>
          </rPr>
          <t xml:space="preserve">
Valeur de l'accélération de la gravité : g=9.81 Newton 
Puissance maxi du moteur (Pmax) = Force (Newton) x Vitesse (m/s) 
Force (N) = masse (kg) x acceleration (m/s)
Force = Masse (kg) x Projection de la force sur la pente soit cos(90°-5.74°) x Valeur de l'accélération de la gravité (g=9.81 Newton) 
Pmax (Watts) = Masse (kg) x Cos (90°- Pente°) x 9.81 Newton x Vitesse (m/s)
Poids et masse n'ont pas le même sens en Physique. Si le poids d'un objet est donné en N (Newtons), alors divisez-le par 9,8 pour obtenir la masse équivalente. Par exemple, 10 N sont équivalents à 10 ÷ 9,8 = 1,02 kg. 
Force de frottement
La force de friction cinétique ou le frottement d’un objet en mouvement correspond au produit du coefficient de friction par la force normale de cet objet. L’équation qui permet de calculer cette force est de la forme : f = μ × N (d'où N=f/µ  et   µ=f/N)
f désigne la force de friction, μ le coefficient de friction et N la force normale de l’objet.
Un « coefficient de friction » est donné par le rapport entre la résistance de friction et la force normale qui maintient deux surfaces opposées en contact l’une avec l’autre.
Pmax (Watts) = Masse (kg) x Cos (90°- Pente°) x (1+µ) x 9.81 Newton x Vitesse (m/s)
Dans notre cas, la force de fricion étant négligeable, on l'ignore dans les calculs
Exemple simple (sans frottemt) avec pente=10% (84,26°), masse=1000 kg, vitesse=10 km/h
Pmax = 1000 x (1+ Cos (84.26°)) x 9.81 x 2.8 = 2747,2 Watts 
Quelques coefficients de friction (µ) :
Caoutchouc-béton sec : 0,85
Caoutchouc-béton mouillé : 0,55
​Caoutchouc-Asphalte : 0,75
​Acier-Acier : 0,65
Sources :
https://fr.wikihow.com/calculer-la-valeur-d%27une-force
https://fr.wikihow.com/calculer-la-force-normale
https://www.alloprof.qc.ca/fr/eleves/bv/physique/la-force-de-frottement-p1018</t>
        </r>
      </text>
    </comment>
    <comment ref="F17" authorId="0">
      <text>
        <r>
          <rPr>
            <sz val="9"/>
            <color indexed="81"/>
            <rFont val="Tahoma"/>
            <charset val="1"/>
          </rPr>
          <t>Taux de glissement (patinage)
Plus le taux augmente, plus la voiture ralentie
   0 % de glissement, signifie qu’il y a adhérence (pas de différence entre la rotation de la roue et la translation de la voiture)
   1 à 99% glissement plus ou moins fort
   100 % de glissement, signifie que la roue patine alors que la voiture reste parfaitement immobile</t>
        </r>
      </text>
    </comment>
    <comment ref="K18" authorId="0">
      <text>
        <r>
          <rPr>
            <sz val="9"/>
            <color indexed="81"/>
            <rFont val="Tahoma"/>
            <charset val="1"/>
          </rPr>
          <t>Intensité identifié du moteur + 25%
Pour la sécurité, ajout de 25% de courant en plus à l'ESC par rapport au moteur</t>
        </r>
      </text>
    </comment>
    <comment ref="K19" authorId="0">
      <text>
        <r>
          <rPr>
            <sz val="9"/>
            <color indexed="81"/>
            <rFont val="Tahoma"/>
            <family val="2"/>
          </rPr>
          <t>Le nombre de tours par minute (tr/min) du moteur alimenté sous 1 volt</t>
        </r>
      </text>
    </comment>
    <comment ref="F22" authorId="0">
      <text>
        <r>
          <rPr>
            <sz val="9"/>
            <color indexed="81"/>
            <rFont val="Tahoma"/>
            <charset val="1"/>
          </rPr>
          <t>Autonomie max theorique, à raison de 1000 mA/h</t>
        </r>
      </text>
    </comment>
    <comment ref="K23" authorId="0">
      <text>
        <r>
          <rPr>
            <sz val="9"/>
            <color indexed="81"/>
            <rFont val="Tahoma"/>
            <family val="2"/>
          </rPr>
          <t>Démultiplication mécanique totale</t>
        </r>
      </text>
    </comment>
    <comment ref="K25" authorId="0">
      <text>
        <r>
          <rPr>
            <sz val="9"/>
            <color indexed="81"/>
            <rFont val="Tahoma"/>
            <family val="2"/>
          </rPr>
          <t>Vitesse de déplacement
v(m.s−1)=2π×r60.N(rpm)
    v : la vitesse linéaire exprimée en mètres par seconde (m/s)
    N : la vitesse angulaire exprimée en tours par minute (tr/min ou rpm)
    r  : le rayon exprimée en mètres (m)
https://ans.wiki/q/comment-convertir-une-vitesse-angulaire-exprimee-en-tours-par-minute-rpm-en-une-vitesse-lineaire-exprimee-en-metres-par-seconde-ms/
https://lucidar.me/fr/unit-converter/revolutions-per-minute-to-meters-per-second/</t>
        </r>
      </text>
    </comment>
    <comment ref="K26" authorId="0">
      <text>
        <r>
          <rPr>
            <b/>
            <sz val="9"/>
            <color indexed="81"/>
            <rFont val="Tahoma"/>
            <family val="2"/>
          </rPr>
          <t>Comme base de départ pour les calculs, vous pouvez entrer ces vitesses identifiées avec le kv moteur choisi dans les vitesses de déplacement souhaitées en D6 et E6</t>
        </r>
        <r>
          <rPr>
            <sz val="9"/>
            <color indexed="81"/>
            <rFont val="Tahoma"/>
            <family val="2"/>
          </rPr>
          <t xml:space="preserve">
Pour convertir une vitesse de m/s en km/h, il suffit de multiplier la vitesse en m/s par 3,6 car 1 heure = 3600 secondes et 1 kilomètre = 1000 mètres.
Coefficient de glissement (a)
Le coefficient de glissement est toujours compris entre 0 
   0 % de glissement, signifie qu’il n’y a pas de différence entre la rotation de la roue et la translation de la voiture
et 1 
   100 % de glissement, signifie que, soit la roue est totalement bloquée au freinage, soit elle patine alors que la voiture reste parfaitement immobile
Du point de vue de la physique, le coefficient de glissement est une grandeur sans dimension (comme le coefficient de frottement)
Il faut ajouter le coefficient (a) entre 0 et 1 à la vitesse
Vitesse v=30 km/h
Glissement g=40%
Coefficient de glissement (adhérence de glissement) a= g/100
Vitesse en patinage v(patinage) = v x (1 - a)
Donc ma voiture avec 40% de patinage roulera à 30 x 0,6, soit 18 km/h</t>
        </r>
      </text>
    </comment>
    <comment ref="F27" authorId="0">
      <text>
        <r>
          <rPr>
            <sz val="9"/>
            <color indexed="81"/>
            <rFont val="Tahoma"/>
            <family val="2"/>
          </rPr>
          <t>Courant calculé automatiquement à gauche, et courant du contrôleur (à saisir) qui équipe le véhicule</t>
        </r>
      </text>
    </comment>
  </commentList>
</comments>
</file>

<file path=xl/comments2.xml><?xml version="1.0" encoding="utf-8"?>
<comments xmlns="http://schemas.openxmlformats.org/spreadsheetml/2006/main">
  <authors>
    <author>Auteur</author>
  </authors>
  <commentList>
    <comment ref="F61" authorId="0">
      <text>
        <r>
          <rPr>
            <b/>
            <sz val="9"/>
            <color indexed="81"/>
            <rFont val="Tahoma"/>
            <family val="2"/>
          </rPr>
          <t>Auteur:</t>
        </r>
        <r>
          <rPr>
            <sz val="9"/>
            <color indexed="81"/>
            <rFont val="Tahoma"/>
            <family val="2"/>
          </rPr>
          <t xml:space="preserve">
En continu</t>
        </r>
      </text>
    </comment>
    <comment ref="G61" authorId="0">
      <text>
        <r>
          <rPr>
            <b/>
            <sz val="9"/>
            <color indexed="81"/>
            <rFont val="Tahoma"/>
            <family val="2"/>
          </rPr>
          <t>Auteur:</t>
        </r>
        <r>
          <rPr>
            <sz val="9"/>
            <color indexed="81"/>
            <rFont val="Tahoma"/>
            <family val="2"/>
          </rPr>
          <t xml:space="preserve">
En pointe
</t>
        </r>
      </text>
    </comment>
  </commentList>
</comments>
</file>

<file path=xl/sharedStrings.xml><?xml version="1.0" encoding="utf-8"?>
<sst xmlns="http://schemas.openxmlformats.org/spreadsheetml/2006/main" count="310" uniqueCount="226">
  <si>
    <t>Modèle</t>
  </si>
  <si>
    <t>Kg</t>
  </si>
  <si>
    <t>W</t>
  </si>
  <si>
    <t>P</t>
  </si>
  <si>
    <t>Echelle</t>
  </si>
  <si>
    <t>Batterie</t>
  </si>
  <si>
    <t>mA</t>
  </si>
  <si>
    <t>Moteur</t>
  </si>
  <si>
    <t>2000 kv = 2000 tr/min/1 volt</t>
  </si>
  <si>
    <t>K = tr/min et v = 1 volt</t>
  </si>
  <si>
    <t>Kv</t>
  </si>
  <si>
    <t>S</t>
  </si>
  <si>
    <r>
      <t>Une LiPo est constituée d’une ou plusieurs cellules (ou éléments). Chaque élément "S"  à une tension</t>
    </r>
    <r>
      <rPr>
        <b/>
        <sz val="11"/>
        <color theme="1"/>
        <rFont val="Calibri"/>
        <family val="2"/>
        <scheme val="minor"/>
      </rPr>
      <t xml:space="preserve"> </t>
    </r>
    <r>
      <rPr>
        <sz val="11"/>
        <color theme="1"/>
        <rFont val="Calibri"/>
        <family val="2"/>
        <scheme val="minor"/>
      </rPr>
      <t>nominale de 3,7 volts</t>
    </r>
  </si>
  <si>
    <t>Nombre d'éléments</t>
  </si>
  <si>
    <t>Capacité</t>
  </si>
  <si>
    <t>Bien lire la notice du moteur sur la fiche du fabricant pour avoir ses caractéristiques (tension max, etc.)</t>
  </si>
  <si>
    <t>ESC</t>
  </si>
  <si>
    <t>Un contrôleur électronique (ESC) est caractérisé par sa tension (V) et son courant (I)</t>
  </si>
  <si>
    <t>Il admet en entrée de un à plusieurs éléments (S) de batterie (de 3,7v à n volts)</t>
  </si>
  <si>
    <t>Kv moteur</t>
  </si>
  <si>
    <t>Puissance moteur : Ps (W) = U (V) * I (A)</t>
  </si>
  <si>
    <t>Exemple Ps : 2S (7,4v) ; 60 A</t>
  </si>
  <si>
    <t>Il fournit en sortie une puissance pour le moteur. C'est le moteur utilisé qui détermine le choix de l'ESC</t>
  </si>
  <si>
    <t>Exemple Is : 820 W / 12 V ; 68 A</t>
  </si>
  <si>
    <t>Si le courant max n'est pas spécifié sur l'ESC, en générale sa puissance et sa tension max sont indiquées</t>
  </si>
  <si>
    <t>Courant à délivrer au moteur en 3S : 68+17=85A minimum, ne pas hésiter à mettre un ESC de 100A pour être tranquille</t>
  </si>
  <si>
    <t>Courant moteur en 3S : Is (A)= P (W) / U (V)</t>
  </si>
  <si>
    <t>Ici U=Max voltage admissible pour l'ESC (environ en 3S)</t>
  </si>
  <si>
    <t>Courant à délivrer au moteur en 2S : 820/7,4=110A minimum. +25%=110+27=137A. Mettre un ESC 150A</t>
  </si>
  <si>
    <t>Nombre de pôles</t>
  </si>
  <si>
    <t>Poids</t>
  </si>
  <si>
    <t>Catégorie</t>
  </si>
  <si>
    <t>1/10; 1/8; 1/6</t>
  </si>
  <si>
    <t>T</t>
  </si>
  <si>
    <t>Nombre de bobinages</t>
  </si>
  <si>
    <t>Plus il y a de bobinage sur un pôle, plus il y a de couple, et moins il y a de vitesse (Exemple pour un 4x4 : 30T; pour  une voiture de course : 8T)</t>
  </si>
  <si>
    <t>Dents</t>
  </si>
  <si>
    <t>Pignons</t>
  </si>
  <si>
    <t>Un rapport standard, pignon/couronne, proposé par le constructeur, peut être considéré provisoirement comme 100% idéal</t>
  </si>
  <si>
    <t>il faut choisir un kit qui fait soit 14/52 ou soit 15/55. Il faut savoir qu`une dent de moins sur le pignon équivaut à 3 dents de plus sur la couronne.</t>
  </si>
  <si>
    <t>Si d'origine on a, par exemple, le rapport suivant 15/52 (100%) et qu'on  souhaite gagner en accélération,</t>
  </si>
  <si>
    <t>Mettre un plus petit pignon OU une plus grande couronne donnera plus d'accélération mais une vitesse de pointe plus faible (le moteur atteint son régime maximal plus tôt).</t>
  </si>
  <si>
    <t>Tension admissible</t>
  </si>
  <si>
    <t>V</t>
  </si>
  <si>
    <t>A</t>
  </si>
  <si>
    <t>Puissance délivré</t>
  </si>
  <si>
    <t>I</t>
  </si>
  <si>
    <t>Rapport P/C</t>
  </si>
  <si>
    <t>en 3S</t>
  </si>
  <si>
    <t>1/8 : 2000 à 2500Kv en 6S, 1/10 : 3000 à 3500Kv en 2/3S</t>
  </si>
  <si>
    <t>Un pignon moteur plus petit limitera donc la vitesse de rotation et la voiture sera plus lente mais il y aura plus de couple</t>
  </si>
  <si>
    <t>3S</t>
  </si>
  <si>
    <t>La tension nominale est multipliée par le nombre d'éléments mis en série : 1S = 3,7v; 2S = 7,4v ; 3S = 11,1v ; 4S = 14,8 ; etc.</t>
  </si>
  <si>
    <t>En règle générale, il faut retenir que plus l'engin est gros et plus il faut un moteur à faible Kv avec du couple.</t>
  </si>
  <si>
    <t>tr/min</t>
  </si>
  <si>
    <t>Tension en entrée/Lipo</t>
  </si>
  <si>
    <t>Courant délivré (BEC)</t>
  </si>
  <si>
    <t>Tension délivrée (BEC)</t>
  </si>
  <si>
    <t>6 à 7,4</t>
  </si>
  <si>
    <t>Tension</t>
  </si>
  <si>
    <t>Tension calculée en fonction du nombre d'éléments</t>
  </si>
  <si>
    <t>Courant</t>
  </si>
  <si>
    <t>Energie développée</t>
  </si>
  <si>
    <t>Puissance</t>
  </si>
  <si>
    <t>RMP Max</t>
  </si>
  <si>
    <t>Diamètre moteur</t>
  </si>
  <si>
    <t>Longueur moteur</t>
  </si>
  <si>
    <t>Diamètre axe</t>
  </si>
  <si>
    <t>Longueur axe</t>
  </si>
  <si>
    <t>mm</t>
  </si>
  <si>
    <t>L'augmentation de la vitesse kv se fait au détriment du couple, et réciproquement</t>
  </si>
  <si>
    <t>Définition : Le nombre de tours par minute (tr/min) du moteur alimenté sous 1 volt</t>
  </si>
  <si>
    <t>C</t>
  </si>
  <si>
    <t>Coefficient de décharge</t>
  </si>
  <si>
    <t>En série</t>
  </si>
  <si>
    <t>En parallèle</t>
  </si>
  <si>
    <t>Capacité de courant nominale de la LiPo en mA par heure</t>
  </si>
  <si>
    <t>Courant nominal calculé en fonction de la capacité</t>
  </si>
  <si>
    <t>Temps de décharge</t>
  </si>
  <si>
    <t>Minutes</t>
  </si>
  <si>
    <t>Temps de décharge à courant maximum calculé disponible</t>
  </si>
  <si>
    <t>Nombre de fois la capacité nominale de l’accu LiPo</t>
  </si>
  <si>
    <t>Une batterie LiPo est caractérisée par sa tension (V) dépendant du nombre d'éléménts, et son courant (I)</t>
  </si>
  <si>
    <t>Vitesse nominale calculé selon la tension spécifiée en entrée</t>
  </si>
  <si>
    <t>Corps du moteur</t>
  </si>
  <si>
    <t>Diamètre du passage de l'axe moteur</t>
  </si>
  <si>
    <t>Rapport d'entrainement pignon/couronne</t>
  </si>
  <si>
    <t>g</t>
  </si>
  <si>
    <t>Régime moteur</t>
  </si>
  <si>
    <t>Pignon moteur</t>
  </si>
  <si>
    <t>Pignon couronne</t>
  </si>
  <si>
    <t>%</t>
  </si>
  <si>
    <t>Courant de décharge instantané</t>
  </si>
  <si>
    <t>km/h</t>
  </si>
  <si>
    <t>m/s</t>
  </si>
  <si>
    <t>°</t>
  </si>
  <si>
    <t>Diamètre des roues</t>
  </si>
  <si>
    <t>pouces</t>
  </si>
  <si>
    <t>1 mm = 1/25,4 pouce = 0,039370079 pouce</t>
  </si>
  <si>
    <t>1 pouce (in) = 25,4 mm</t>
  </si>
  <si>
    <t>Courant instantanné maximum de décharge calculé disponible en sortie</t>
  </si>
  <si>
    <t>Intensité instantanée disponible sur l'accu</t>
  </si>
  <si>
    <t>Diamètres des roues</t>
  </si>
  <si>
    <t>Couronne moteur</t>
  </si>
  <si>
    <t>Rapport de réduction au pont</t>
  </si>
  <si>
    <t>Rapport de réduction au moteur</t>
  </si>
  <si>
    <t>Mécanique</t>
  </si>
  <si>
    <t>R pont</t>
  </si>
  <si>
    <t>R moteur</t>
  </si>
  <si>
    <t>Régime à la boite de vitesse</t>
  </si>
  <si>
    <t>R boite</t>
  </si>
  <si>
    <t>Pignons boite de vitesse</t>
  </si>
  <si>
    <t>Rapport de réduction boite de vitesse</t>
  </si>
  <si>
    <t>TRX4</t>
  </si>
  <si>
    <t>moteur/ couronne  11X45 dents</t>
  </si>
  <si>
    <t>BV petite vitesse 18X36 dents</t>
  </si>
  <si>
    <t>BV grande vitesse 30X24 dents</t>
  </si>
  <si>
    <t>transfert 27X27 dents ( rapport de 1 )</t>
  </si>
  <si>
    <t>pont 11X34 dents</t>
  </si>
  <si>
    <t>portique 9X23 dents</t>
  </si>
  <si>
    <r>
      <t>SCX10</t>
    </r>
    <r>
      <rPr>
        <sz val="11"/>
        <color theme="1"/>
        <rFont val="Calibri"/>
        <family val="2"/>
        <scheme val="minor"/>
      </rPr>
      <t xml:space="preserve"> boite grise</t>
    </r>
  </si>
  <si>
    <t>moteur/couronne 13X56 dents</t>
  </si>
  <si>
    <t>Boite/transfert 20X52 dents</t>
  </si>
  <si>
    <t>pont 8X30 dents</t>
  </si>
  <si>
    <r>
      <t>SCX10</t>
    </r>
    <r>
      <rPr>
        <sz val="11"/>
        <color theme="1"/>
        <rFont val="Calibri"/>
        <family val="2"/>
        <scheme val="minor"/>
      </rPr>
      <t xml:space="preserve"> boite noire</t>
    </r>
  </si>
  <si>
    <t>moteur/couronne 15X56 dents</t>
  </si>
  <si>
    <t>BV petite vitesse 18X36 dents  (idem boite 1 vitesse)</t>
  </si>
  <si>
    <t>BV grande vitesse 26X28 dents</t>
  </si>
  <si>
    <t>transfert 20X26 dents</t>
  </si>
  <si>
    <t>Force moteur</t>
  </si>
  <si>
    <t>Contrôleur</t>
  </si>
  <si>
    <t>On rajoute toujours 25% de courant en plus à l'ESC par rapport au moteur, soit 60+15=75A minimum</t>
  </si>
  <si>
    <t>Intensité nominale ESC recommandé</t>
  </si>
  <si>
    <t>Puissance nominale ESC recommandée</t>
  </si>
  <si>
    <t>R</t>
  </si>
  <si>
    <t>Calculé</t>
  </si>
  <si>
    <t>Vitesse linéaire</t>
  </si>
  <si>
    <t>Heure(s)</t>
  </si>
  <si>
    <t>Autonomie théorique</t>
  </si>
  <si>
    <t>R global</t>
  </si>
  <si>
    <t>Diamètre des roues (jantes et pneus)</t>
  </si>
  <si>
    <t>Régime aux essieux</t>
  </si>
  <si>
    <t>Pignon pont portique</t>
  </si>
  <si>
    <t>Couronne pont portique</t>
  </si>
  <si>
    <t>Pignon pont différentiel</t>
  </si>
  <si>
    <t>Couronne pont différentiel</t>
  </si>
  <si>
    <t>Rapport de réduction au portique</t>
  </si>
  <si>
    <t>Régime au portique</t>
  </si>
  <si>
    <t>R portique</t>
  </si>
  <si>
    <t>Régime au pont différentiel</t>
  </si>
  <si>
    <t>Régime aux essieux (roues)</t>
  </si>
  <si>
    <t>Couronnes boite de vitesse</t>
  </si>
  <si>
    <t>Rapport de démultiplication total   1/</t>
  </si>
  <si>
    <t>Batterie Lipo</t>
  </si>
  <si>
    <t>Taux de décharge</t>
  </si>
  <si>
    <t>Rapport de démultiplication                                  1/</t>
  </si>
  <si>
    <t>Vitesse de déplacement sous 1 v</t>
  </si>
  <si>
    <t>lent (1)</t>
  </si>
  <si>
    <t>rapide (2)</t>
  </si>
  <si>
    <t>Identification de la puissance et du  kv moteur</t>
  </si>
  <si>
    <t>Choisi</t>
  </si>
  <si>
    <t>Puissance identifié du moteur</t>
  </si>
  <si>
    <t>Intensité identifié du moteur</t>
  </si>
  <si>
    <t>Intensité nominale ESC recommandée</t>
  </si>
  <si>
    <t>Rapport de démultiplication total                             1/</t>
  </si>
  <si>
    <t>Vitesses de déplacement souhaitées</t>
  </si>
  <si>
    <t>Lent (1)</t>
  </si>
  <si>
    <t>Rapide (2)</t>
  </si>
  <si>
    <t>Exemples : crawler 1800Kv, buggy 2000Kv</t>
  </si>
  <si>
    <t>Alimentation auxilliaire servos et récepteur</t>
  </si>
  <si>
    <t>Vitesse, Buggy 2x4, Buggy 4x4, Truggy, Crawler, Crawler scale, etc.</t>
  </si>
  <si>
    <t>Composantes d'un modèle de véhicule RC en motorisation électrique</t>
  </si>
  <si>
    <t>Calculs et modélisation d'un véhicule RC électrique</t>
  </si>
  <si>
    <t>pont portique (portal)</t>
  </si>
  <si>
    <t>Quelques exemples…</t>
  </si>
  <si>
    <t>Ce fichier est protégé sous couvert de la licence Creative Commons qui stipule que l'on peut utiliser et partager ce document sans modification mais que l'on ne peut en faire un usage commerciale (CC-BY-NC-ND)</t>
  </si>
  <si>
    <t xml:space="preserve">© Dany56  2021 </t>
  </si>
  <si>
    <t>Terrain</t>
  </si>
  <si>
    <t>Pente du sol (en montée)</t>
  </si>
  <si>
    <t>Pente du terrain (en montée)</t>
  </si>
  <si>
    <t>Poids total de la voiture (accus compris)</t>
  </si>
  <si>
    <t>Poids à vide, en grammes (avec l'électronique, sans moteur et sans accus)</t>
  </si>
  <si>
    <t>kg</t>
  </si>
  <si>
    <t>En kilos</t>
  </si>
  <si>
    <t>1/10</t>
  </si>
  <si>
    <t>Crawler scale</t>
  </si>
  <si>
    <t>Un moteur brushless est caractérisé par son Kv, son nombre de pôles et le nombre de tour de bobinage (T) par pôle</t>
  </si>
  <si>
    <t>Par exemple, si un moteur a un Kv = 2000 et qu'il est alimenté avec une batterie 3 éléments (11,1 V), alors le moteur tournera à 22 200 tours/min</t>
  </si>
  <si>
    <t>Limite de la vitesse maximum produit par le moteur (donnée constructeur)</t>
  </si>
  <si>
    <t>Etanche</t>
  </si>
  <si>
    <t>Oui/Non</t>
  </si>
  <si>
    <t>Oui</t>
  </si>
  <si>
    <t>Courant en continu</t>
  </si>
  <si>
    <t>Consommation en effort nominal</t>
  </si>
  <si>
    <t>Connecteur</t>
  </si>
  <si>
    <t>XT60</t>
  </si>
  <si>
    <t>Compatible des batteries utilisées</t>
  </si>
  <si>
    <t>Compatible du contrôleur (ESC) utilisé</t>
  </si>
  <si>
    <t>Alimentation moteur (nominale et en pointe)</t>
  </si>
  <si>
    <t>Courant délivré au moteur</t>
  </si>
  <si>
    <t>Taux de glissement (patinage)</t>
  </si>
  <si>
    <t>Manuel d'utilisation de la modélisation d'un véhicule RC électrique</t>
  </si>
  <si>
    <t>Renseigner le diamètre des roues (jantes + pneus) en mm
Cette information est également importante puisqu'elle rentre dans le calcul de la vitesse de déplacement linéaire du véhicule</t>
  </si>
  <si>
    <t>Indiquer ici les vitesses (lentes et rapides)  que vous envisagez pour votre véhicule
Au départ, vous pouvez prendre celles proposées dans les "Caractéristiques avec un moteur choisi" qui correspondent au kv moteur choisi que vous renseigné au préalable
Ce kv moteur choisi (exemple 1800kv) correspond au moteur qui équipe actuellement votre véhicule</t>
  </si>
  <si>
    <t>Pignons et couronnes</t>
  </si>
  <si>
    <t>Mettre "0" pour un sol adhérent
Une valeur entre 0 et 100% permet de simuler le patinage des roues sur un sol glissant et de constater la perte de vitesse induite par ce glissement</t>
  </si>
  <si>
    <t>La tension, en volts, de votre batterie Lipo (Exemple : 11,1 pour une batterie 3S)</t>
  </si>
  <si>
    <t>Le courant, en milliampères, de votre batterie Lipo  (Exemple : 3000)</t>
  </si>
  <si>
    <t>Le taux de décharge, en C, de votre batterie Lipo (Exemple : 20)</t>
  </si>
  <si>
    <t>Caractéristiques avec un moteur choisi</t>
  </si>
  <si>
    <t>Partie de gauche du tableau Excel (avant la colonne "G")</t>
  </si>
  <si>
    <t>Partie de droite du tableau Excel (après la colonne "G")</t>
  </si>
  <si>
    <t>A partir des données fournies dans la partie de gauche, tous les calculs et l'affichage des résultats se fait dans cette partie
Vous pouvez voir en temps réel la conséquence sur votre véhicule d'une modification (poids, pignons, pente, etc.) que vous apportez sur la partie de gauche</t>
  </si>
  <si>
    <t>Au bas de ces calculs vous avez la consommation du moteur, l'intensité du contrôleur et le kv du moteur adapté aux modifications que vous apportez sur votre configuration
C'est une proposition de motorisation</t>
  </si>
  <si>
    <t>Les calculs sur cette partie sont basés sur le moteur (Choisi) qui équipe d'origine votre véhicule
C'est en quelque sorte la référence actuelle de votre véhicule
Ces calculs fournissent, entre autres, les deux vitesses de votre voiture. Vous pouvez les prendre et les saisir dans le tableau de gauche comme point de départ avant de modifier ensuite vos paramètres (pignons, couronnes, pente, etc.)</t>
  </si>
  <si>
    <t>Guide</t>
  </si>
  <si>
    <r>
      <t xml:space="preserve">En tout premier lieu, il faut renseigner toutes les valeurs en rouge et en gras, surlignées en jaune, des colonnes D et E
Ces valeurs représentent les caractéristiques de votre véhicule, et </t>
    </r>
    <r>
      <rPr>
        <u/>
        <sz val="11"/>
        <color theme="1"/>
        <rFont val="Calibri"/>
        <family val="2"/>
        <scheme val="minor"/>
      </rPr>
      <t>elles sont toutes importantes pour les calculs</t>
    </r>
    <r>
      <rPr>
        <sz val="11"/>
        <color theme="1"/>
        <rFont val="Calibri"/>
        <family val="2"/>
        <scheme val="minor"/>
      </rPr>
      <t xml:space="preserve">
Pour servir d'exemple, les valeurs déjà renseignées dans ce fichier sont celle d'un Traxxas TRX4</t>
    </r>
  </si>
  <si>
    <t>Dans un second temps, en modifiant ces valeurs en rouge gras, vous pourrez simuler des évolutions sur votre véhicule (pignons, couronnes, moteur, etc.) et les valider avant de les appliquer concrètement sur votre machine
Les calculs et l'affichage des résultats sont effectués dans toute la partie de droite du tableau</t>
  </si>
  <si>
    <t>Renseigner le poids exact de la voiture en Kilos avec tous ses équipements, y compris avec les accus
Cette information est très importante puisque le poids influe sur le calcul de la puissance électrique du moteur à fournir au véhicule pour le faire avancer (kv)</t>
  </si>
  <si>
    <t>Indiquer les valeurs de dents de tous les pignons et couronnes qui équipent votre véhicule
Il faut tous les renseigner, et si vous n'avez pas de boite de vitesse ou de pont portique par exemple, il faut spécifier la valeur "1" au nombre de dents pour le pignon et la couronne (un rapport de 1 sera neutre dans les calculs)
Dans un second temps, vous pourrez venir modifier ces valeurs pour peaufiner votre modèle en lui fournissant un rapport de démultiplication optimum pour vos besoins</t>
  </si>
  <si>
    <t>Mettre "0" pour un sol plat
Une valeur entre 0 et 100% permet de simuler une pente et de demander un effort supplémentaire au moteur
Celui-ci va donc consommer plus. Ceci permet de valider que votre contrôleur est correctement dimensionné et qu'il ne va pas chauffer si on lui demande une plus grande puissance</t>
  </si>
  <si>
    <t>Renseigner dans la colonne de droite (Choisi) le kv du moteur qui équipe votre véhicule (Exemple : 1800)
La colonne de gauche (Calculé) correspond à une valeur de kv moteur calculée en fonction de toutes les caractéristiques du véhicule, ou les modifications des ces caractéristiques
C'est une aide dans le choix de la motorisation ou de l'évolution de celle-ci</t>
  </si>
  <si>
    <t>Valeur calculée en fonction de la capacité et du taux de décharge renseignés pour l'accu</t>
  </si>
  <si>
    <t>Renseigner dans la colonne de droite (Choisi) l'intensité (en ampère) spécifiée du contrôleur qui équipe votre véhicule (Exemple : 40)
La colonne de gauche (Calculé) correspond à une valeur d'intensité du contrôleur calculée en fonction de toutes les caractéristiques du véhicule, ou les modifications des ces caractéristiques si vous modifiez un paramètre
C'est une aide dans le choix du contrôleur</t>
  </si>
  <si>
    <t>La colonne de gauche (Calculé) correspond à une valeur de kv moteur calculée en fonction de toutes les caractéristiques du véhicule, ou les modifications des ces caractéristiques
La colonne de droite (Choisi) correspond à la valeur calculée de votre ESC installé sur le véhicule</t>
  </si>
  <si>
    <t>v0.0</t>
  </si>
</sst>
</file>

<file path=xl/styles.xml><?xml version="1.0" encoding="utf-8"?>
<styleSheet xmlns="http://schemas.openxmlformats.org/spreadsheetml/2006/main">
  <fonts count="19">
    <font>
      <sz val="11"/>
      <color theme="1"/>
      <name val="Calibri"/>
      <family val="2"/>
      <scheme val="minor"/>
    </font>
    <font>
      <b/>
      <sz val="11"/>
      <color theme="1"/>
      <name val="Calibri"/>
      <family val="2"/>
      <scheme val="minor"/>
    </font>
    <font>
      <sz val="10"/>
      <name val="Arial"/>
      <family val="2"/>
    </font>
    <font>
      <sz val="10"/>
      <name val="Arial"/>
      <family val="2"/>
    </font>
    <font>
      <u/>
      <sz val="10"/>
      <color indexed="12"/>
      <name val="Arial"/>
      <family val="2"/>
    </font>
    <font>
      <b/>
      <sz val="9"/>
      <color indexed="81"/>
      <name val="Tahoma"/>
      <family val="2"/>
    </font>
    <font>
      <sz val="9"/>
      <color indexed="81"/>
      <name val="Tahoma"/>
      <family val="2"/>
    </font>
    <font>
      <sz val="11"/>
      <color theme="1"/>
      <name val="Arial"/>
      <family val="2"/>
    </font>
    <font>
      <sz val="11"/>
      <color rgb="FF000000"/>
      <name val="Calibri"/>
      <family val="2"/>
      <scheme val="minor"/>
    </font>
    <font>
      <b/>
      <sz val="12"/>
      <color theme="1"/>
      <name val="Calibri"/>
      <family val="2"/>
      <scheme val="minor"/>
    </font>
    <font>
      <b/>
      <sz val="11"/>
      <color rgb="FFFF0000"/>
      <name val="Calibri"/>
      <family val="2"/>
      <scheme val="minor"/>
    </font>
    <font>
      <u/>
      <sz val="10"/>
      <color rgb="FFFF0000"/>
      <name val="Arial"/>
      <family val="2"/>
    </font>
    <font>
      <i/>
      <u/>
      <sz val="9"/>
      <name val="Arial"/>
      <family val="2"/>
    </font>
    <font>
      <b/>
      <sz val="9"/>
      <name val="Arial"/>
      <family val="2"/>
    </font>
    <font>
      <sz val="9"/>
      <name val="Arial"/>
      <family val="2"/>
    </font>
    <font>
      <sz val="9"/>
      <color indexed="81"/>
      <name val="Tahoma"/>
      <charset val="1"/>
    </font>
    <font>
      <u/>
      <sz val="11"/>
      <color theme="1"/>
      <name val="Calibri"/>
      <family val="2"/>
      <scheme val="minor"/>
    </font>
    <font>
      <b/>
      <sz val="12"/>
      <color rgb="FFC00000"/>
      <name val="Calibri"/>
      <family val="2"/>
      <scheme val="minor"/>
    </font>
    <font>
      <b/>
      <sz val="14"/>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theme="0"/>
        <bgColor indexed="64"/>
      </patternFill>
    </fill>
  </fills>
  <borders count="1">
    <border>
      <left/>
      <right/>
      <top/>
      <bottom/>
      <diagonal/>
    </border>
  </borders>
  <cellStyleXfs count="5">
    <xf numFmtId="0" fontId="0" fillId="0" borderId="0"/>
    <xf numFmtId="0" fontId="2" fillId="0" borderId="0"/>
    <xf numFmtId="0" fontId="4" fillId="0" borderId="0" applyNumberFormat="0" applyFill="0" applyBorder="0" applyAlignment="0" applyProtection="0">
      <alignment vertical="top"/>
      <protection locked="0"/>
    </xf>
    <xf numFmtId="0" fontId="3" fillId="0" borderId="0"/>
    <xf numFmtId="0" fontId="7" fillId="0" borderId="0"/>
  </cellStyleXfs>
  <cellXfs count="45">
    <xf numFmtId="0" fontId="0" fillId="0" borderId="0" xfId="0"/>
    <xf numFmtId="0" fontId="1" fillId="0" borderId="0" xfId="0" applyFont="1"/>
    <xf numFmtId="0" fontId="8" fillId="0" borderId="0" xfId="0" applyFont="1"/>
    <xf numFmtId="14" fontId="0" fillId="0" borderId="0" xfId="0" applyNumberFormat="1"/>
    <xf numFmtId="0" fontId="9" fillId="0" borderId="0" xfId="0" applyFont="1"/>
    <xf numFmtId="0" fontId="0" fillId="0" borderId="0" xfId="0" applyFill="1"/>
    <xf numFmtId="0" fontId="0" fillId="0" borderId="0" xfId="0" applyAlignment="1">
      <alignment horizontal="left"/>
    </xf>
    <xf numFmtId="0" fontId="0" fillId="0" borderId="0" xfId="0" applyFill="1" applyAlignment="1">
      <alignment horizontal="left"/>
    </xf>
    <xf numFmtId="0" fontId="10" fillId="0" borderId="0" xfId="0" applyFont="1"/>
    <xf numFmtId="1" fontId="1" fillId="2" borderId="0" xfId="0" applyNumberFormat="1" applyFont="1" applyFill="1" applyAlignment="1">
      <alignment horizontal="center"/>
    </xf>
    <xf numFmtId="0" fontId="1" fillId="3" borderId="0" xfId="0" applyFont="1" applyFill="1"/>
    <xf numFmtId="0" fontId="0" fillId="0" borderId="0" xfId="0" applyAlignment="1">
      <alignment horizontal="center"/>
    </xf>
    <xf numFmtId="0" fontId="1" fillId="0" borderId="0" xfId="0" quotePrefix="1" applyFont="1"/>
    <xf numFmtId="0" fontId="0" fillId="0" borderId="0" xfId="0" applyAlignment="1">
      <alignment horizontal="right"/>
    </xf>
    <xf numFmtId="2" fontId="0" fillId="0" borderId="0" xfId="0" applyNumberFormat="1" applyAlignment="1">
      <alignment horizontal="right"/>
    </xf>
    <xf numFmtId="2" fontId="1" fillId="2" borderId="0" xfId="0" applyNumberFormat="1" applyFont="1" applyFill="1"/>
    <xf numFmtId="0" fontId="1" fillId="2" borderId="0" xfId="0" applyFont="1" applyFill="1" applyAlignment="1">
      <alignment horizontal="center"/>
    </xf>
    <xf numFmtId="2" fontId="0" fillId="4" borderId="0" xfId="0" applyNumberFormat="1" applyFill="1"/>
    <xf numFmtId="1" fontId="0" fillId="4" borderId="0" xfId="0" applyNumberFormat="1" applyFill="1"/>
    <xf numFmtId="1" fontId="0" fillId="4" borderId="0" xfId="0" applyNumberFormat="1" applyFill="1" applyAlignment="1">
      <alignment horizontal="center"/>
    </xf>
    <xf numFmtId="0" fontId="0" fillId="4" borderId="0" xfId="0" applyFill="1"/>
    <xf numFmtId="2" fontId="0" fillId="4" borderId="0" xfId="0" applyNumberFormat="1" applyFont="1" applyFill="1"/>
    <xf numFmtId="0" fontId="10" fillId="2" borderId="0" xfId="0" applyFont="1" applyFill="1" applyAlignment="1">
      <alignment horizontal="center"/>
    </xf>
    <xf numFmtId="0" fontId="10" fillId="2" borderId="0" xfId="0" applyFont="1" applyFill="1"/>
    <xf numFmtId="1" fontId="1" fillId="4" borderId="0" xfId="0" applyNumberFormat="1" applyFont="1" applyFill="1"/>
    <xf numFmtId="0" fontId="1" fillId="4" borderId="0" xfId="0" applyFont="1" applyFill="1" applyAlignment="1">
      <alignment horizontal="center"/>
    </xf>
    <xf numFmtId="1" fontId="0" fillId="4" borderId="0" xfId="0" applyNumberFormat="1" applyFont="1" applyFill="1" applyAlignment="1">
      <alignment horizontal="center"/>
    </xf>
    <xf numFmtId="16" fontId="0" fillId="0" borderId="0" xfId="0" quotePrefix="1" applyNumberFormat="1" applyAlignment="1">
      <alignment horizontal="center"/>
    </xf>
    <xf numFmtId="0" fontId="11" fillId="0" borderId="0" xfId="2" applyFont="1" applyAlignment="1" applyProtection="1"/>
    <xf numFmtId="0" fontId="12" fillId="0" borderId="0" xfId="0" applyFont="1"/>
    <xf numFmtId="0" fontId="13" fillId="0" borderId="0" xfId="0" applyFont="1"/>
    <xf numFmtId="0" fontId="14" fillId="0" borderId="0" xfId="0" applyFont="1"/>
    <xf numFmtId="2" fontId="0" fillId="0" borderId="0" xfId="0" applyNumberFormat="1"/>
    <xf numFmtId="0" fontId="0" fillId="4" borderId="0" xfId="0" applyFill="1" applyAlignment="1">
      <alignment horizontal="center"/>
    </xf>
    <xf numFmtId="0" fontId="10" fillId="2" borderId="0" xfId="0" applyFont="1" applyFill="1" applyAlignment="1">
      <alignment horizontal="center"/>
    </xf>
    <xf numFmtId="1" fontId="0" fillId="4" borderId="0" xfId="0" applyNumberFormat="1" applyFill="1" applyAlignment="1">
      <alignment horizontal="center"/>
    </xf>
    <xf numFmtId="0" fontId="0" fillId="0" borderId="0" xfId="0" applyAlignment="1">
      <alignment wrapText="1"/>
    </xf>
    <xf numFmtId="0" fontId="0" fillId="0" borderId="0" xfId="0" applyAlignment="1">
      <alignment vertical="top" wrapText="1"/>
    </xf>
    <xf numFmtId="0" fontId="1" fillId="0" borderId="0" xfId="0" applyFont="1" applyFill="1"/>
    <xf numFmtId="0" fontId="17" fillId="0" borderId="0" xfId="0" applyFont="1"/>
    <xf numFmtId="0" fontId="18" fillId="0" borderId="0" xfId="0" applyFont="1"/>
    <xf numFmtId="0" fontId="4" fillId="0" borderId="0" xfId="2" applyAlignment="1" applyProtection="1"/>
    <xf numFmtId="0" fontId="10" fillId="2" borderId="0" xfId="0" applyFont="1" applyFill="1" applyAlignment="1">
      <alignment horizontal="center"/>
    </xf>
    <xf numFmtId="2" fontId="0" fillId="4" borderId="0" xfId="0" applyNumberFormat="1" applyFill="1" applyAlignment="1">
      <alignment horizontal="center"/>
    </xf>
    <xf numFmtId="1" fontId="0" fillId="4" borderId="0" xfId="0" applyNumberFormat="1" applyFill="1" applyAlignment="1">
      <alignment horizontal="center"/>
    </xf>
  </cellXfs>
  <cellStyles count="5">
    <cellStyle name="Lien hypertexte" xfId="2" builtinId="8"/>
    <cellStyle name="Normal" xfId="0" builtinId="0"/>
    <cellStyle name="Normal 2" xfId="1"/>
    <cellStyle name="Normal 2 2" xfId="4"/>
    <cellStyle name="Normal 3" xfId="3"/>
  </cellStyles>
  <dxfs count="2">
    <dxf>
      <font>
        <b/>
        <i val="0"/>
        <color theme="2"/>
      </font>
      <fill>
        <patternFill>
          <bgColor rgb="FFFF0000"/>
        </patternFill>
      </fill>
    </dxf>
    <dxf>
      <font>
        <b/>
        <i val="0"/>
        <color rgb="FFC00000"/>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creativecommons.org/licenses/?lang=fr-FR"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B1:Q47"/>
  <sheetViews>
    <sheetView tabSelected="1" workbookViewId="0"/>
  </sheetViews>
  <sheetFormatPr baseColWidth="10" defaultRowHeight="15"/>
  <cols>
    <col min="1" max="1" width="5.42578125" customWidth="1"/>
    <col min="2" max="2" width="23.28515625" customWidth="1"/>
    <col min="3" max="3" width="15.140625" customWidth="1"/>
    <col min="4" max="5" width="9.28515625" customWidth="1"/>
    <col min="6" max="6" width="8.85546875" customWidth="1"/>
    <col min="7" max="7" width="2.140625" customWidth="1"/>
    <col min="8" max="8" width="45.7109375" customWidth="1"/>
    <col min="9" max="10" width="9.28515625" customWidth="1"/>
    <col min="11" max="11" width="10.42578125" customWidth="1"/>
    <col min="12" max="12" width="2.140625" customWidth="1"/>
    <col min="14" max="14" width="12" bestFit="1" customWidth="1"/>
  </cols>
  <sheetData>
    <row r="1" spans="2:17" ht="15.75">
      <c r="B1" s="4" t="s">
        <v>172</v>
      </c>
      <c r="H1" t="s">
        <v>176</v>
      </c>
      <c r="I1" s="41" t="s">
        <v>215</v>
      </c>
      <c r="J1" t="s">
        <v>225</v>
      </c>
      <c r="K1" s="3">
        <v>44317</v>
      </c>
    </row>
    <row r="3" spans="2:17">
      <c r="B3" s="1" t="s">
        <v>106</v>
      </c>
      <c r="C3" s="1"/>
      <c r="D3" s="11" t="s">
        <v>166</v>
      </c>
      <c r="E3" s="11" t="s">
        <v>167</v>
      </c>
      <c r="H3" s="1" t="s">
        <v>159</v>
      </c>
      <c r="I3" s="11" t="s">
        <v>166</v>
      </c>
      <c r="J3" s="11" t="s">
        <v>167</v>
      </c>
      <c r="K3" s="1" t="str">
        <f>"sous " &amp; E19 &amp; "v"</f>
        <v>sous 11,1v</v>
      </c>
      <c r="M3" s="1"/>
    </row>
    <row r="4" spans="2:17">
      <c r="B4" t="s">
        <v>180</v>
      </c>
      <c r="D4" s="42">
        <v>3.5870000000000002</v>
      </c>
      <c r="E4" s="42"/>
      <c r="F4" t="s">
        <v>1</v>
      </c>
      <c r="H4" t="s">
        <v>179</v>
      </c>
      <c r="I4" s="44">
        <f>ROUND(DEGREES(ASIN(D16/100)),0)</f>
        <v>0</v>
      </c>
      <c r="J4" s="44"/>
      <c r="K4" t="s">
        <v>95</v>
      </c>
      <c r="N4" s="1"/>
    </row>
    <row r="5" spans="2:17">
      <c r="B5" t="s">
        <v>102</v>
      </c>
      <c r="D5" s="42">
        <v>110</v>
      </c>
      <c r="E5" s="42"/>
      <c r="F5" t="s">
        <v>69</v>
      </c>
      <c r="H5" t="s">
        <v>136</v>
      </c>
      <c r="I5" s="17">
        <f>D6*10/36</f>
        <v>2.427777777777778</v>
      </c>
      <c r="J5" s="17">
        <f>E6*10/36</f>
        <v>6.0694444444444446</v>
      </c>
      <c r="K5" t="s">
        <v>94</v>
      </c>
    </row>
    <row r="6" spans="2:17">
      <c r="B6" t="s">
        <v>165</v>
      </c>
      <c r="D6" s="22">
        <v>8.74</v>
      </c>
      <c r="E6" s="22">
        <v>21.85</v>
      </c>
      <c r="F6" t="s">
        <v>93</v>
      </c>
      <c r="H6" t="s">
        <v>150</v>
      </c>
      <c r="I6" s="18">
        <f>((D6/3.6)/(D5/2/1000)/(2*PI()))*60</f>
        <v>421.51945534035303</v>
      </c>
      <c r="J6" s="18">
        <f>((E6/3.6)/(D5/2/1000)/(2*PI()))*60</f>
        <v>1053.7986383508828</v>
      </c>
      <c r="K6" t="s">
        <v>54</v>
      </c>
    </row>
    <row r="7" spans="2:17">
      <c r="B7" t="s">
        <v>89</v>
      </c>
      <c r="D7" s="42">
        <v>15</v>
      </c>
      <c r="E7" s="42"/>
      <c r="F7" t="s">
        <v>36</v>
      </c>
      <c r="H7" t="s">
        <v>146</v>
      </c>
      <c r="I7" s="43">
        <f>D14/D13</f>
        <v>2.5555555555555554</v>
      </c>
      <c r="J7" s="43"/>
      <c r="K7" t="s">
        <v>148</v>
      </c>
    </row>
    <row r="8" spans="2:17">
      <c r="B8" t="s">
        <v>103</v>
      </c>
      <c r="D8" s="42">
        <v>45</v>
      </c>
      <c r="E8" s="42"/>
      <c r="F8" t="s">
        <v>36</v>
      </c>
      <c r="H8" t="s">
        <v>147</v>
      </c>
      <c r="I8" s="19">
        <f>I6*I7</f>
        <v>1077.2163858697911</v>
      </c>
      <c r="J8" s="19">
        <f>J6*I7</f>
        <v>2693.0409646744779</v>
      </c>
      <c r="K8" t="s">
        <v>54</v>
      </c>
    </row>
    <row r="9" spans="2:17">
      <c r="B9" t="s">
        <v>111</v>
      </c>
      <c r="D9" s="22">
        <v>18</v>
      </c>
      <c r="E9" s="22">
        <v>30</v>
      </c>
      <c r="F9" t="s">
        <v>36</v>
      </c>
      <c r="H9" t="s">
        <v>104</v>
      </c>
      <c r="I9" s="43">
        <f>D12/D11</f>
        <v>3.0909090909090908</v>
      </c>
      <c r="J9" s="43"/>
      <c r="K9" t="s">
        <v>107</v>
      </c>
    </row>
    <row r="10" spans="2:17">
      <c r="B10" t="s">
        <v>151</v>
      </c>
      <c r="D10" s="22">
        <v>36</v>
      </c>
      <c r="E10" s="22">
        <v>24</v>
      </c>
      <c r="F10" t="s">
        <v>36</v>
      </c>
      <c r="H10" t="s">
        <v>149</v>
      </c>
      <c r="I10" s="19">
        <f>I8*I9</f>
        <v>3329.5779199611725</v>
      </c>
      <c r="J10" s="19">
        <f>J8*I9</f>
        <v>8323.9447999029308</v>
      </c>
      <c r="K10" t="s">
        <v>54</v>
      </c>
    </row>
    <row r="11" spans="2:17">
      <c r="B11" t="s">
        <v>144</v>
      </c>
      <c r="D11" s="42">
        <v>11</v>
      </c>
      <c r="E11" s="42"/>
      <c r="F11" t="s">
        <v>36</v>
      </c>
      <c r="H11" t="s">
        <v>112</v>
      </c>
      <c r="I11" s="17">
        <f>D10/D9</f>
        <v>2</v>
      </c>
      <c r="J11" s="17">
        <f>E10/E9</f>
        <v>0.8</v>
      </c>
      <c r="K11" t="s">
        <v>110</v>
      </c>
      <c r="M11" s="29"/>
      <c r="N11" s="11"/>
      <c r="P11" s="11"/>
      <c r="Q11" s="6"/>
    </row>
    <row r="12" spans="2:17">
      <c r="B12" t="s">
        <v>145</v>
      </c>
      <c r="D12" s="42">
        <v>34</v>
      </c>
      <c r="E12" s="42"/>
      <c r="F12" t="s">
        <v>36</v>
      </c>
      <c r="H12" t="s">
        <v>109</v>
      </c>
      <c r="I12" s="18">
        <f>I10*I11</f>
        <v>6659.155839922345</v>
      </c>
      <c r="J12" s="18">
        <f>J10*J11</f>
        <v>6659.155839922345</v>
      </c>
      <c r="K12" t="s">
        <v>54</v>
      </c>
      <c r="M12" s="30"/>
      <c r="N12" s="11"/>
      <c r="P12" s="11"/>
      <c r="Q12" s="6"/>
    </row>
    <row r="13" spans="2:17">
      <c r="B13" t="s">
        <v>142</v>
      </c>
      <c r="D13" s="42">
        <v>9</v>
      </c>
      <c r="E13" s="42"/>
      <c r="F13" t="s">
        <v>36</v>
      </c>
      <c r="H13" t="s">
        <v>105</v>
      </c>
      <c r="I13" s="43">
        <f>D8/D7</f>
        <v>3</v>
      </c>
      <c r="J13" s="43"/>
      <c r="K13" t="s">
        <v>108</v>
      </c>
      <c r="M13" s="30"/>
      <c r="N13" s="11"/>
      <c r="P13" s="11"/>
      <c r="Q13" s="6"/>
    </row>
    <row r="14" spans="2:17">
      <c r="B14" t="s">
        <v>143</v>
      </c>
      <c r="D14" s="42">
        <v>23</v>
      </c>
      <c r="E14" s="42"/>
      <c r="F14" t="s">
        <v>36</v>
      </c>
      <c r="H14" t="s">
        <v>88</v>
      </c>
      <c r="I14" s="18">
        <f>I6*I15</f>
        <v>19977.467519767033</v>
      </c>
      <c r="J14" s="18">
        <f>J6*(I7*I9*J11*I13)</f>
        <v>19977.467519767037</v>
      </c>
      <c r="K14" t="s">
        <v>54</v>
      </c>
      <c r="M14" s="31"/>
      <c r="N14" s="11"/>
      <c r="P14" s="11"/>
      <c r="Q14" s="6"/>
    </row>
    <row r="15" spans="2:17">
      <c r="B15" s="1" t="s">
        <v>177</v>
      </c>
      <c r="H15" t="s">
        <v>152</v>
      </c>
      <c r="I15" s="17">
        <f>I7*I9*I11*I13</f>
        <v>47.393939393939391</v>
      </c>
      <c r="J15" s="17">
        <f>I7*I9*J11*I13</f>
        <v>18.957575757575757</v>
      </c>
      <c r="K15" t="s">
        <v>139</v>
      </c>
    </row>
    <row r="16" spans="2:17">
      <c r="B16" t="s">
        <v>178</v>
      </c>
      <c r="D16" s="42">
        <v>0</v>
      </c>
      <c r="E16" s="42"/>
      <c r="F16" t="s">
        <v>91</v>
      </c>
      <c r="H16" t="s">
        <v>161</v>
      </c>
      <c r="I16" s="26">
        <f>ROUND(D4*(1+COS(RADIANS(90-I4)))*(1+0)*9.81*I5,0)</f>
        <v>85</v>
      </c>
      <c r="J16" s="26">
        <f>ROUND(D4*(1+COS(RADIANS(90-I4)))*(1+0)*9.81*J5,0)</f>
        <v>214</v>
      </c>
      <c r="K16" t="s">
        <v>2</v>
      </c>
      <c r="N16" s="32"/>
    </row>
    <row r="17" spans="2:14">
      <c r="B17" t="s">
        <v>200</v>
      </c>
      <c r="D17" s="42">
        <v>0</v>
      </c>
      <c r="E17" s="42"/>
      <c r="F17" t="s">
        <v>91</v>
      </c>
      <c r="H17" t="s">
        <v>162</v>
      </c>
      <c r="I17" s="9">
        <f>ROUND(I16/E19,0)</f>
        <v>8</v>
      </c>
      <c r="J17" s="9">
        <f>ROUND(J16/E19,0)</f>
        <v>19</v>
      </c>
      <c r="K17" t="s">
        <v>44</v>
      </c>
      <c r="N17" s="1"/>
    </row>
    <row r="18" spans="2:14">
      <c r="B18" s="1" t="s">
        <v>153</v>
      </c>
      <c r="H18" t="s">
        <v>163</v>
      </c>
      <c r="I18" s="16">
        <f>ROUND(I17*1.25,0)</f>
        <v>10</v>
      </c>
      <c r="J18" s="16">
        <f>ROUND(J17*1.25,0)</f>
        <v>24</v>
      </c>
      <c r="K18" t="s">
        <v>44</v>
      </c>
    </row>
    <row r="19" spans="2:14">
      <c r="B19" t="s">
        <v>59</v>
      </c>
      <c r="E19" s="34">
        <v>11.1</v>
      </c>
      <c r="F19" t="s">
        <v>43</v>
      </c>
      <c r="H19" s="5" t="str">
        <f>"kv moteur identifié sous " &amp; E19 &amp; "v"</f>
        <v>kv moteur identifié sous 11,1v</v>
      </c>
      <c r="I19" s="9">
        <f>I14/E19</f>
        <v>1799.7718486276608</v>
      </c>
      <c r="J19" s="9">
        <f>J14/E19</f>
        <v>1799.771848627661</v>
      </c>
      <c r="K19" t="s">
        <v>10</v>
      </c>
    </row>
    <row r="20" spans="2:14">
      <c r="B20" t="s">
        <v>14</v>
      </c>
      <c r="E20" s="34">
        <v>3000</v>
      </c>
      <c r="F20" t="s">
        <v>6</v>
      </c>
      <c r="J20" s="8"/>
    </row>
    <row r="21" spans="2:14">
      <c r="B21" t="s">
        <v>154</v>
      </c>
      <c r="E21" s="34">
        <v>20</v>
      </c>
      <c r="F21" t="s">
        <v>72</v>
      </c>
      <c r="H21" s="12" t="str">
        <f>"Caractéristiques avec un moteur choisi de " &amp; E24 &amp; " kv"</f>
        <v>Caractéristiques avec un moteur choisi de 1800 kv</v>
      </c>
      <c r="I21" s="11" t="s">
        <v>157</v>
      </c>
      <c r="J21" s="11" t="s">
        <v>158</v>
      </c>
      <c r="K21" s="1" t="str">
        <f>"sous " &amp; E19 &amp; "v"</f>
        <v>sous 11,1v</v>
      </c>
    </row>
    <row r="22" spans="2:14">
      <c r="B22" t="s">
        <v>138</v>
      </c>
      <c r="D22" s="33">
        <f>E20/1000</f>
        <v>3</v>
      </c>
      <c r="E22" s="33">
        <f>D22*70/100</f>
        <v>2.1</v>
      </c>
      <c r="F22" s="7" t="s">
        <v>137</v>
      </c>
      <c r="H22" t="str">
        <f>"Régime moteur sous " &amp; E19 &amp; "v"</f>
        <v>Régime moteur sous 11,1v</v>
      </c>
      <c r="I22" s="20">
        <f>E24*E19</f>
        <v>19980</v>
      </c>
      <c r="J22" s="20">
        <f>E24*E19</f>
        <v>19980</v>
      </c>
      <c r="K22" t="s">
        <v>54</v>
      </c>
    </row>
    <row r="23" spans="2:14">
      <c r="B23" s="1" t="s">
        <v>7</v>
      </c>
      <c r="D23" s="11" t="s">
        <v>135</v>
      </c>
      <c r="E23" s="11" t="s">
        <v>160</v>
      </c>
      <c r="H23" t="s">
        <v>164</v>
      </c>
      <c r="I23" s="17">
        <f>(D8/D7)*(D10/D9)*(D12/D11)*(D14/D13)</f>
        <v>47.393939393939391</v>
      </c>
      <c r="J23" s="17">
        <f>(D8/D7)*(E10/E9)*(D12/D11)*(D14/D13)</f>
        <v>18.957575757575757</v>
      </c>
      <c r="K23" t="s">
        <v>139</v>
      </c>
    </row>
    <row r="24" spans="2:14">
      <c r="B24" t="s">
        <v>19</v>
      </c>
      <c r="D24" s="24">
        <f>J19</f>
        <v>1799.771848627661</v>
      </c>
      <c r="E24" s="23">
        <v>1800</v>
      </c>
      <c r="F24" t="s">
        <v>10</v>
      </c>
      <c r="H24" t="s">
        <v>141</v>
      </c>
      <c r="I24" s="17">
        <f>I22/I23</f>
        <v>421.57289002557548</v>
      </c>
      <c r="J24" s="17">
        <f>J22/J23</f>
        <v>1053.9322250639386</v>
      </c>
      <c r="K24" t="s">
        <v>54</v>
      </c>
    </row>
    <row r="25" spans="2:14">
      <c r="B25" s="1" t="s">
        <v>130</v>
      </c>
      <c r="D25" s="11" t="s">
        <v>135</v>
      </c>
      <c r="E25" s="11" t="s">
        <v>160</v>
      </c>
      <c r="H25" t="s">
        <v>136</v>
      </c>
      <c r="I25" s="17">
        <f>(2*PI()/60)*(D5/2/1000)*I24</f>
        <v>2.4280855394711036</v>
      </c>
      <c r="J25" s="17">
        <f>(2*PI()/60)*(D5/2/1000)*J24</f>
        <v>6.070213848677759</v>
      </c>
      <c r="K25" t="s">
        <v>94</v>
      </c>
    </row>
    <row r="26" spans="2:14">
      <c r="B26" t="s">
        <v>101</v>
      </c>
      <c r="D26" s="33">
        <f>E20*E21/1000</f>
        <v>60</v>
      </c>
      <c r="E26" s="33"/>
      <c r="F26" s="6" t="s">
        <v>44</v>
      </c>
      <c r="H26" t="str">
        <f>"Vitesse de déplacement sous " &amp; E19 &amp; "v"</f>
        <v>Vitesse de déplacement sous 11,1v</v>
      </c>
      <c r="I26" s="15">
        <f>(I25*3.6)*(1-D17/100)</f>
        <v>8.7411079420959741</v>
      </c>
      <c r="J26" s="15">
        <f>(J25*3.6)*(1-D17/100)</f>
        <v>21.852769855239934</v>
      </c>
      <c r="K26" t="s">
        <v>93</v>
      </c>
      <c r="M26" s="32"/>
    </row>
    <row r="27" spans="2:14">
      <c r="B27" t="s">
        <v>132</v>
      </c>
      <c r="D27" s="25">
        <f>ROUND(J18,0)</f>
        <v>24</v>
      </c>
      <c r="E27" s="34">
        <v>40</v>
      </c>
      <c r="F27" t="s">
        <v>44</v>
      </c>
      <c r="H27" t="s">
        <v>156</v>
      </c>
      <c r="I27" s="21">
        <f>(2*PI()/60)*(D5/2/1000)*(E24/I23)*3.6</f>
        <v>0.78748720199062827</v>
      </c>
      <c r="J27" s="21">
        <f>(2*PI()/60)*(D5/2/1000)*(E24/J23)*3.6</f>
        <v>1.9687180049765707</v>
      </c>
      <c r="K27" t="s">
        <v>93</v>
      </c>
    </row>
    <row r="28" spans="2:14">
      <c r="B28" s="5" t="s">
        <v>133</v>
      </c>
      <c r="D28" s="35">
        <f>D27*E19</f>
        <v>266.39999999999998</v>
      </c>
      <c r="E28" s="33">
        <f>E19*E27</f>
        <v>444</v>
      </c>
      <c r="F28" s="6" t="s">
        <v>2</v>
      </c>
    </row>
    <row r="31" spans="2:14">
      <c r="B31" s="28" t="s">
        <v>175</v>
      </c>
    </row>
    <row r="37" spans="6:17">
      <c r="G37" s="6"/>
      <c r="P37" s="6"/>
      <c r="Q37" s="6"/>
    </row>
    <row r="38" spans="6:17">
      <c r="G38" s="6"/>
      <c r="H38" s="6"/>
      <c r="P38" s="6"/>
      <c r="Q38" s="6"/>
    </row>
    <row r="39" spans="6:17">
      <c r="G39" s="6"/>
      <c r="H39" s="6"/>
      <c r="P39" s="6"/>
      <c r="Q39" s="6"/>
    </row>
    <row r="40" spans="6:17">
      <c r="G40" s="6"/>
      <c r="H40" s="6"/>
      <c r="P40" s="6"/>
      <c r="Q40" s="6"/>
    </row>
    <row r="41" spans="6:17">
      <c r="G41" s="6"/>
      <c r="H41" s="6"/>
      <c r="P41" s="7"/>
      <c r="Q41" s="7"/>
    </row>
    <row r="42" spans="6:17">
      <c r="G42" s="6"/>
      <c r="H42" s="6"/>
    </row>
    <row r="43" spans="6:17">
      <c r="H43" s="14"/>
      <c r="I43" s="6"/>
      <c r="J43" s="14"/>
    </row>
    <row r="44" spans="6:17">
      <c r="G44" s="6"/>
      <c r="H44" s="6"/>
    </row>
    <row r="45" spans="6:17">
      <c r="G45" s="6"/>
      <c r="H45" s="6"/>
    </row>
    <row r="46" spans="6:17">
      <c r="F46" s="13"/>
      <c r="G46" s="6"/>
      <c r="H46" s="6"/>
    </row>
    <row r="47" spans="6:17">
      <c r="F47" s="13"/>
      <c r="G47" s="6"/>
      <c r="H47" s="6"/>
    </row>
  </sheetData>
  <dataConsolidate/>
  <mergeCells count="14">
    <mergeCell ref="D17:E17"/>
    <mergeCell ref="I13:J13"/>
    <mergeCell ref="D4:E4"/>
    <mergeCell ref="D5:E5"/>
    <mergeCell ref="D7:E7"/>
    <mergeCell ref="D8:E8"/>
    <mergeCell ref="D11:E11"/>
    <mergeCell ref="D12:E12"/>
    <mergeCell ref="D16:E16"/>
    <mergeCell ref="D13:E13"/>
    <mergeCell ref="D14:E14"/>
    <mergeCell ref="I4:J4"/>
    <mergeCell ref="I7:J7"/>
    <mergeCell ref="I9:J9"/>
  </mergeCells>
  <conditionalFormatting sqref="E27">
    <cfRule type="cellIs" dxfId="1" priority="2" operator="greaterThan">
      <formula>"""$E$28"""</formula>
    </cfRule>
  </conditionalFormatting>
  <conditionalFormatting sqref="D27">
    <cfRule type="expression" dxfId="0" priority="1">
      <formula>$D$27&gt;$E$27</formula>
    </cfRule>
  </conditionalFormatting>
  <dataValidations count="2">
    <dataValidation type="decimal" allowBlank="1" showInputMessage="1" showErrorMessage="1" errorTitle="Pente du sol" error="La pente du sol (en montée) ne peut excéder 50%" sqref="D16:E16">
      <formula1>0</formula1>
      <formula2>100</formula2>
    </dataValidation>
    <dataValidation type="decimal" allowBlank="1" showInputMessage="1" showErrorMessage="1" errorTitle="Taux de patinage" error="Le taux de glissement (patinage) ne peut excéder 100%" sqref="D17:E17">
      <formula1>0</formula1>
      <formula2>100</formula2>
    </dataValidation>
  </dataValidations>
  <hyperlinks>
    <hyperlink ref="B31" r:id="rId1" display="https://creativecommons.org/licenses/?lang=fr-FR"/>
    <hyperlink ref="I1" location="Manuel!A1" display="Manuel"/>
  </hyperlinks>
  <pageMargins left="0.7" right="0.7" top="0.75" bottom="0.75" header="0.3" footer="0.3"/>
  <pageSetup paperSize="9" orientation="portrait" horizontalDpi="4294967293" verticalDpi="0" r:id="rId2"/>
  <legacyDrawing r:id="rId3"/>
</worksheet>
</file>

<file path=xl/worksheets/sheet2.xml><?xml version="1.0" encoding="utf-8"?>
<worksheet xmlns="http://schemas.openxmlformats.org/spreadsheetml/2006/main" xmlns:r="http://schemas.openxmlformats.org/officeDocument/2006/relationships">
  <dimension ref="B1:C47"/>
  <sheetViews>
    <sheetView workbookViewId="0"/>
  </sheetViews>
  <sheetFormatPr baseColWidth="10" defaultRowHeight="15"/>
  <cols>
    <col min="1" max="1" width="5.5703125" customWidth="1"/>
    <col min="2" max="2" width="5" customWidth="1"/>
    <col min="3" max="3" width="110.28515625" customWidth="1"/>
  </cols>
  <sheetData>
    <row r="1" spans="2:3" ht="18.75">
      <c r="B1" s="40" t="s">
        <v>201</v>
      </c>
    </row>
    <row r="2" spans="2:3" ht="7.5" customHeight="1">
      <c r="C2" s="4"/>
    </row>
    <row r="3" spans="2:3" ht="15.75" customHeight="1">
      <c r="B3" s="39" t="s">
        <v>210</v>
      </c>
      <c r="C3" s="4"/>
    </row>
    <row r="4" spans="2:3" ht="44.25" customHeight="1">
      <c r="C4" s="37" t="s">
        <v>216</v>
      </c>
    </row>
    <row r="5" spans="2:3" ht="6.75" customHeight="1"/>
    <row r="6" spans="2:3" ht="50.25" customHeight="1">
      <c r="C6" s="37" t="s">
        <v>217</v>
      </c>
    </row>
    <row r="7" spans="2:3" ht="8.25" customHeight="1">
      <c r="C7" s="37"/>
    </row>
    <row r="8" spans="2:3">
      <c r="B8" s="1" t="s">
        <v>180</v>
      </c>
      <c r="C8" s="37"/>
    </row>
    <row r="9" spans="2:3" ht="45">
      <c r="C9" s="37" t="s">
        <v>218</v>
      </c>
    </row>
    <row r="10" spans="2:3">
      <c r="B10" s="1" t="s">
        <v>102</v>
      </c>
      <c r="C10" s="37"/>
    </row>
    <row r="11" spans="2:3" ht="45">
      <c r="C11" s="37" t="s">
        <v>202</v>
      </c>
    </row>
    <row r="12" spans="2:3">
      <c r="B12" s="1" t="s">
        <v>165</v>
      </c>
      <c r="C12" s="37"/>
    </row>
    <row r="13" spans="2:3" ht="60">
      <c r="C13" s="37" t="s">
        <v>203</v>
      </c>
    </row>
    <row r="14" spans="2:3">
      <c r="B14" s="1" t="s">
        <v>204</v>
      </c>
      <c r="C14" s="37"/>
    </row>
    <row r="15" spans="2:3" ht="75">
      <c r="C15" s="37" t="s">
        <v>219</v>
      </c>
    </row>
    <row r="16" spans="2:3" ht="9" customHeight="1">
      <c r="C16" s="37"/>
    </row>
    <row r="17" spans="2:3">
      <c r="B17" s="1" t="s">
        <v>178</v>
      </c>
      <c r="C17" s="37"/>
    </row>
    <row r="18" spans="2:3" ht="60">
      <c r="C18" s="37" t="s">
        <v>220</v>
      </c>
    </row>
    <row r="19" spans="2:3">
      <c r="B19" s="1" t="s">
        <v>200</v>
      </c>
      <c r="C19" s="37"/>
    </row>
    <row r="20" spans="2:3" ht="45">
      <c r="C20" s="37" t="s">
        <v>205</v>
      </c>
    </row>
    <row r="21" spans="2:3" ht="9.75" customHeight="1">
      <c r="C21" s="37"/>
    </row>
    <row r="22" spans="2:3">
      <c r="B22" s="1" t="s">
        <v>59</v>
      </c>
      <c r="C22" s="37"/>
    </row>
    <row r="23" spans="2:3">
      <c r="C23" s="37" t="s">
        <v>206</v>
      </c>
    </row>
    <row r="24" spans="2:3">
      <c r="B24" s="1" t="s">
        <v>14</v>
      </c>
      <c r="C24" s="37"/>
    </row>
    <row r="25" spans="2:3">
      <c r="C25" s="37" t="s">
        <v>207</v>
      </c>
    </row>
    <row r="26" spans="2:3">
      <c r="B26" s="1" t="s">
        <v>154</v>
      </c>
      <c r="C26" s="37"/>
    </row>
    <row r="27" spans="2:3">
      <c r="C27" s="37" t="s">
        <v>208</v>
      </c>
    </row>
    <row r="28" spans="2:3">
      <c r="B28" s="1" t="s">
        <v>19</v>
      </c>
      <c r="C28" s="37"/>
    </row>
    <row r="29" spans="2:3" ht="60">
      <c r="C29" s="36" t="s">
        <v>221</v>
      </c>
    </row>
    <row r="30" spans="2:3" ht="10.5" customHeight="1"/>
    <row r="31" spans="2:3">
      <c r="B31" s="1" t="s">
        <v>101</v>
      </c>
    </row>
    <row r="32" spans="2:3">
      <c r="C32" s="36" t="s">
        <v>222</v>
      </c>
    </row>
    <row r="33" spans="2:3">
      <c r="B33" s="1" t="s">
        <v>132</v>
      </c>
    </row>
    <row r="34" spans="2:3" ht="77.25" customHeight="1">
      <c r="C34" s="36" t="s">
        <v>223</v>
      </c>
    </row>
    <row r="35" spans="2:3">
      <c r="B35" s="38" t="s">
        <v>133</v>
      </c>
    </row>
    <row r="36" spans="2:3" ht="45">
      <c r="B36" s="5"/>
      <c r="C36" s="36" t="s">
        <v>224</v>
      </c>
    </row>
    <row r="38" spans="2:3" ht="15.75">
      <c r="B38" s="39" t="s">
        <v>211</v>
      </c>
    </row>
    <row r="39" spans="2:3" ht="60">
      <c r="C39" s="37" t="s">
        <v>212</v>
      </c>
    </row>
    <row r="40" spans="2:3">
      <c r="B40" s="1" t="s">
        <v>159</v>
      </c>
    </row>
    <row r="41" spans="2:3" ht="45">
      <c r="C41" s="37" t="s">
        <v>213</v>
      </c>
    </row>
    <row r="42" spans="2:3" ht="10.5" customHeight="1">
      <c r="C42" s="37"/>
    </row>
    <row r="43" spans="2:3">
      <c r="B43" s="1" t="s">
        <v>209</v>
      </c>
    </row>
    <row r="44" spans="2:3" ht="60">
      <c r="C44" s="37" t="s">
        <v>214</v>
      </c>
    </row>
    <row r="45" spans="2:3">
      <c r="C45" s="37"/>
    </row>
    <row r="46" spans="2:3">
      <c r="C46" s="37"/>
    </row>
    <row r="47" spans="2:3">
      <c r="C47" s="3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B2:M84"/>
  <sheetViews>
    <sheetView workbookViewId="0"/>
  </sheetViews>
  <sheetFormatPr baseColWidth="10" defaultRowHeight="15"/>
  <cols>
    <col min="1" max="1" width="3" customWidth="1"/>
    <col min="3" max="3" width="7" customWidth="1"/>
    <col min="5" max="5" width="12.7109375" customWidth="1"/>
    <col min="8" max="8" width="8.7109375" customWidth="1"/>
    <col min="9" max="9" width="10.140625" customWidth="1"/>
  </cols>
  <sheetData>
    <row r="2" spans="2:10" ht="15.75">
      <c r="B2" s="4" t="s">
        <v>171</v>
      </c>
      <c r="E2" s="3"/>
    </row>
    <row r="3" spans="2:10">
      <c r="B3" s="1"/>
      <c r="G3" s="3"/>
    </row>
    <row r="4" spans="2:10">
      <c r="B4" s="1" t="s">
        <v>0</v>
      </c>
    </row>
    <row r="5" spans="2:10">
      <c r="D5" t="s">
        <v>30</v>
      </c>
      <c r="G5" s="10">
        <v>3300</v>
      </c>
      <c r="H5" t="s">
        <v>87</v>
      </c>
      <c r="J5" t="s">
        <v>181</v>
      </c>
    </row>
    <row r="6" spans="2:10">
      <c r="D6" t="s">
        <v>140</v>
      </c>
      <c r="G6" s="10">
        <f>1.9+2.8</f>
        <v>4.6999999999999993</v>
      </c>
      <c r="H6" t="s">
        <v>97</v>
      </c>
      <c r="I6">
        <f>I7/25.4</f>
        <v>4.7</v>
      </c>
      <c r="J6" t="s">
        <v>99</v>
      </c>
    </row>
    <row r="7" spans="2:10">
      <c r="D7" t="s">
        <v>96</v>
      </c>
      <c r="G7">
        <f>G6*25.4</f>
        <v>119.37999999999998</v>
      </c>
      <c r="H7" t="s">
        <v>69</v>
      </c>
      <c r="I7" s="10">
        <v>119.38</v>
      </c>
      <c r="J7" t="s">
        <v>98</v>
      </c>
    </row>
    <row r="8" spans="2:10">
      <c r="D8" t="s">
        <v>4</v>
      </c>
      <c r="G8" s="27" t="s">
        <v>184</v>
      </c>
      <c r="J8" t="s">
        <v>32</v>
      </c>
    </row>
    <row r="9" spans="2:10">
      <c r="D9" t="s">
        <v>31</v>
      </c>
      <c r="G9" s="11" t="s">
        <v>185</v>
      </c>
      <c r="J9" t="s">
        <v>170</v>
      </c>
    </row>
    <row r="10" spans="2:10">
      <c r="B10" s="1"/>
      <c r="G10" s="3"/>
    </row>
    <row r="11" spans="2:10">
      <c r="B11" s="1" t="s">
        <v>7</v>
      </c>
      <c r="D11" t="s">
        <v>186</v>
      </c>
    </row>
    <row r="12" spans="2:10">
      <c r="D12" t="s">
        <v>15</v>
      </c>
    </row>
    <row r="13" spans="2:10">
      <c r="D13" t="s">
        <v>53</v>
      </c>
    </row>
    <row r="14" spans="2:10">
      <c r="D14" t="s">
        <v>70</v>
      </c>
    </row>
    <row r="15" spans="2:10">
      <c r="D15" t="s">
        <v>49</v>
      </c>
    </row>
    <row r="16" spans="2:10">
      <c r="C16" t="s">
        <v>10</v>
      </c>
      <c r="D16" s="2" t="s">
        <v>71</v>
      </c>
      <c r="E16" s="2"/>
    </row>
    <row r="17" spans="4:10">
      <c r="D17" t="s">
        <v>9</v>
      </c>
    </row>
    <row r="18" spans="4:10">
      <c r="D18" t="s">
        <v>187</v>
      </c>
    </row>
    <row r="19" spans="4:10">
      <c r="D19" t="s">
        <v>8</v>
      </c>
    </row>
    <row r="20" spans="4:10">
      <c r="D20" t="s">
        <v>35</v>
      </c>
    </row>
    <row r="21" spans="4:10">
      <c r="D21" t="s">
        <v>19</v>
      </c>
      <c r="G21" s="10">
        <v>1800</v>
      </c>
      <c r="H21" t="s">
        <v>10</v>
      </c>
      <c r="J21" t="s">
        <v>168</v>
      </c>
    </row>
    <row r="22" spans="4:10">
      <c r="D22" t="s">
        <v>55</v>
      </c>
      <c r="G22">
        <v>11.1</v>
      </c>
      <c r="H22" t="s">
        <v>43</v>
      </c>
      <c r="J22" t="s">
        <v>51</v>
      </c>
    </row>
    <row r="23" spans="4:10">
      <c r="D23" t="s">
        <v>192</v>
      </c>
      <c r="G23">
        <v>40</v>
      </c>
      <c r="H23" t="s">
        <v>44</v>
      </c>
      <c r="J23" t="s">
        <v>193</v>
      </c>
    </row>
    <row r="24" spans="4:10">
      <c r="D24" t="s">
        <v>63</v>
      </c>
      <c r="G24">
        <v>440</v>
      </c>
      <c r="H24" t="s">
        <v>2</v>
      </c>
      <c r="J24" t="s">
        <v>62</v>
      </c>
    </row>
    <row r="25" spans="4:10">
      <c r="D25" t="s">
        <v>34</v>
      </c>
      <c r="H25" t="s">
        <v>33</v>
      </c>
    </row>
    <row r="26" spans="4:10">
      <c r="D26" t="s">
        <v>29</v>
      </c>
      <c r="G26">
        <v>4</v>
      </c>
      <c r="H26" t="s">
        <v>3</v>
      </c>
    </row>
    <row r="27" spans="4:10">
      <c r="D27" t="str">
        <f>"Tours/minute à " &amp;G22 &amp; " volts"</f>
        <v>Tours/minute à 11,1 volts</v>
      </c>
      <c r="G27">
        <f>G21*G22</f>
        <v>19980</v>
      </c>
      <c r="H27" t="s">
        <v>54</v>
      </c>
      <c r="J27" t="s">
        <v>83</v>
      </c>
    </row>
    <row r="28" spans="4:10">
      <c r="D28" t="s">
        <v>64</v>
      </c>
      <c r="G28">
        <v>60000</v>
      </c>
      <c r="H28" t="s">
        <v>54</v>
      </c>
      <c r="J28" t="s">
        <v>188</v>
      </c>
    </row>
    <row r="29" spans="4:10">
      <c r="D29" t="s">
        <v>30</v>
      </c>
      <c r="G29" s="10">
        <v>0.21</v>
      </c>
      <c r="H29" t="s">
        <v>1</v>
      </c>
    </row>
    <row r="30" spans="4:10">
      <c r="D30" t="s">
        <v>65</v>
      </c>
      <c r="G30">
        <v>36</v>
      </c>
      <c r="H30" t="s">
        <v>69</v>
      </c>
      <c r="J30" t="s">
        <v>84</v>
      </c>
    </row>
    <row r="31" spans="4:10">
      <c r="D31" t="s">
        <v>66</v>
      </c>
      <c r="G31">
        <v>64</v>
      </c>
      <c r="H31" t="s">
        <v>69</v>
      </c>
      <c r="J31" t="s">
        <v>84</v>
      </c>
    </row>
    <row r="32" spans="4:10">
      <c r="D32" t="s">
        <v>67</v>
      </c>
      <c r="G32">
        <v>3.1749999999999998</v>
      </c>
      <c r="H32" t="s">
        <v>69</v>
      </c>
    </row>
    <row r="33" spans="2:10">
      <c r="D33" t="s">
        <v>68</v>
      </c>
      <c r="G33">
        <v>16</v>
      </c>
      <c r="H33" t="s">
        <v>69</v>
      </c>
    </row>
    <row r="34" spans="2:10">
      <c r="D34" t="s">
        <v>189</v>
      </c>
      <c r="G34" s="11" t="s">
        <v>191</v>
      </c>
      <c r="H34" t="s">
        <v>190</v>
      </c>
    </row>
    <row r="35" spans="2:10">
      <c r="D35" t="s">
        <v>194</v>
      </c>
      <c r="G35" s="11" t="s">
        <v>195</v>
      </c>
      <c r="J35" t="s">
        <v>196</v>
      </c>
    </row>
    <row r="37" spans="2:10">
      <c r="B37" s="1" t="s">
        <v>5</v>
      </c>
      <c r="D37" t="s">
        <v>82</v>
      </c>
    </row>
    <row r="38" spans="2:10">
      <c r="C38" t="s">
        <v>11</v>
      </c>
      <c r="D38" t="s">
        <v>12</v>
      </c>
    </row>
    <row r="39" spans="2:10">
      <c r="D39" t="s">
        <v>52</v>
      </c>
    </row>
    <row r="40" spans="2:10">
      <c r="D40" t="s">
        <v>30</v>
      </c>
      <c r="G40" s="10">
        <v>0.28699999999999998</v>
      </c>
      <c r="H40" t="s">
        <v>182</v>
      </c>
      <c r="J40" t="s">
        <v>183</v>
      </c>
    </row>
    <row r="41" spans="2:10">
      <c r="D41" t="s">
        <v>13</v>
      </c>
      <c r="G41" s="10">
        <v>3</v>
      </c>
      <c r="H41" t="s">
        <v>11</v>
      </c>
      <c r="J41" t="s">
        <v>74</v>
      </c>
    </row>
    <row r="42" spans="2:10">
      <c r="D42" t="s">
        <v>13</v>
      </c>
      <c r="G42" s="10">
        <v>1</v>
      </c>
      <c r="H42" t="s">
        <v>3</v>
      </c>
      <c r="J42" t="s">
        <v>75</v>
      </c>
    </row>
    <row r="43" spans="2:10">
      <c r="D43" t="s">
        <v>14</v>
      </c>
      <c r="G43" s="10">
        <v>3000</v>
      </c>
      <c r="H43" t="s">
        <v>6</v>
      </c>
      <c r="J43" t="s">
        <v>76</v>
      </c>
    </row>
    <row r="44" spans="2:10">
      <c r="D44" t="s">
        <v>59</v>
      </c>
      <c r="G44" s="10">
        <f>3.7*G41*G42</f>
        <v>11.100000000000001</v>
      </c>
      <c r="H44" t="s">
        <v>43</v>
      </c>
      <c r="J44" t="s">
        <v>60</v>
      </c>
    </row>
    <row r="45" spans="2:10">
      <c r="D45" t="s">
        <v>61</v>
      </c>
      <c r="G45">
        <f>G43/1000</f>
        <v>3</v>
      </c>
      <c r="H45" t="s">
        <v>44</v>
      </c>
      <c r="J45" t="s">
        <v>77</v>
      </c>
    </row>
    <row r="46" spans="2:10">
      <c r="D46" t="s">
        <v>73</v>
      </c>
      <c r="G46" s="10">
        <v>20</v>
      </c>
      <c r="H46" t="s">
        <v>72</v>
      </c>
      <c r="J46" t="s">
        <v>81</v>
      </c>
    </row>
    <row r="47" spans="2:10">
      <c r="D47" t="s">
        <v>92</v>
      </c>
      <c r="G47">
        <f>(G43/1000)*G46</f>
        <v>60</v>
      </c>
      <c r="H47" t="s">
        <v>44</v>
      </c>
      <c r="J47" t="s">
        <v>100</v>
      </c>
    </row>
    <row r="48" spans="2:10">
      <c r="D48" t="s">
        <v>78</v>
      </c>
      <c r="G48">
        <f>G47/G46</f>
        <v>3</v>
      </c>
      <c r="H48" t="s">
        <v>79</v>
      </c>
      <c r="J48" t="s">
        <v>80</v>
      </c>
    </row>
    <row r="49" spans="2:11">
      <c r="D49" t="s">
        <v>194</v>
      </c>
      <c r="G49" s="11" t="s">
        <v>195</v>
      </c>
      <c r="J49" t="s">
        <v>197</v>
      </c>
    </row>
    <row r="51" spans="2:11">
      <c r="B51" s="1" t="s">
        <v>16</v>
      </c>
      <c r="D51" t="s">
        <v>17</v>
      </c>
    </row>
    <row r="52" spans="2:11">
      <c r="D52" t="s">
        <v>18</v>
      </c>
    </row>
    <row r="53" spans="2:11">
      <c r="D53" s="2" t="s">
        <v>22</v>
      </c>
      <c r="E53" s="2"/>
    </row>
    <row r="54" spans="2:11">
      <c r="C54" t="s">
        <v>3</v>
      </c>
      <c r="D54" t="s">
        <v>20</v>
      </c>
      <c r="J54" t="s">
        <v>21</v>
      </c>
    </row>
    <row r="55" spans="2:11">
      <c r="D55" t="s">
        <v>131</v>
      </c>
    </row>
    <row r="56" spans="2:11">
      <c r="D56" t="s">
        <v>24</v>
      </c>
    </row>
    <row r="57" spans="2:11">
      <c r="C57" t="s">
        <v>46</v>
      </c>
      <c r="D57" t="s">
        <v>26</v>
      </c>
      <c r="J57" t="s">
        <v>23</v>
      </c>
      <c r="K57" t="s">
        <v>27</v>
      </c>
    </row>
    <row r="58" spans="2:11">
      <c r="D58" t="s">
        <v>25</v>
      </c>
    </row>
    <row r="59" spans="2:11">
      <c r="D59" t="s">
        <v>28</v>
      </c>
    </row>
    <row r="60" spans="2:11">
      <c r="D60" t="s">
        <v>42</v>
      </c>
      <c r="G60">
        <v>11.1</v>
      </c>
      <c r="H60" t="s">
        <v>43</v>
      </c>
      <c r="J60" t="s">
        <v>48</v>
      </c>
    </row>
    <row r="61" spans="2:11">
      <c r="D61" t="s">
        <v>199</v>
      </c>
      <c r="F61" s="10">
        <v>40</v>
      </c>
      <c r="G61">
        <v>160</v>
      </c>
      <c r="H61" t="s">
        <v>44</v>
      </c>
      <c r="J61" t="s">
        <v>198</v>
      </c>
    </row>
    <row r="62" spans="2:11">
      <c r="D62" t="s">
        <v>45</v>
      </c>
      <c r="F62">
        <f>G60*F61</f>
        <v>444</v>
      </c>
      <c r="G62">
        <f>G60*G61</f>
        <v>1776</v>
      </c>
      <c r="H62" t="s">
        <v>2</v>
      </c>
      <c r="J62" t="s">
        <v>129</v>
      </c>
    </row>
    <row r="63" spans="2:11">
      <c r="D63" t="s">
        <v>56</v>
      </c>
      <c r="G63">
        <v>4</v>
      </c>
      <c r="H63" t="s">
        <v>44</v>
      </c>
      <c r="J63" t="s">
        <v>169</v>
      </c>
    </row>
    <row r="64" spans="2:11">
      <c r="D64" t="s">
        <v>57</v>
      </c>
      <c r="G64" t="s">
        <v>58</v>
      </c>
      <c r="H64" t="s">
        <v>43</v>
      </c>
      <c r="J64" t="s">
        <v>169</v>
      </c>
    </row>
    <row r="66" spans="2:13">
      <c r="B66" s="1" t="s">
        <v>37</v>
      </c>
      <c r="D66" t="s">
        <v>38</v>
      </c>
    </row>
    <row r="67" spans="2:13">
      <c r="D67" t="s">
        <v>40</v>
      </c>
    </row>
    <row r="68" spans="2:13">
      <c r="D68" t="s">
        <v>39</v>
      </c>
    </row>
    <row r="69" spans="2:13">
      <c r="D69" t="s">
        <v>41</v>
      </c>
    </row>
    <row r="70" spans="2:13">
      <c r="D70" t="s">
        <v>50</v>
      </c>
    </row>
    <row r="71" spans="2:13">
      <c r="D71" t="s">
        <v>89</v>
      </c>
      <c r="G71" s="10">
        <v>11</v>
      </c>
      <c r="H71" t="s">
        <v>36</v>
      </c>
    </row>
    <row r="72" spans="2:13">
      <c r="D72" t="s">
        <v>90</v>
      </c>
      <c r="G72" s="10">
        <v>45</v>
      </c>
      <c r="H72" t="s">
        <v>36</v>
      </c>
    </row>
    <row r="73" spans="2:13">
      <c r="D73" t="s">
        <v>67</v>
      </c>
      <c r="H73" t="s">
        <v>69</v>
      </c>
      <c r="J73" t="s">
        <v>85</v>
      </c>
    </row>
    <row r="74" spans="2:13">
      <c r="D74" t="s">
        <v>47</v>
      </c>
      <c r="G74">
        <f>G71/G72</f>
        <v>0.24444444444444444</v>
      </c>
      <c r="H74" t="s">
        <v>134</v>
      </c>
      <c r="J74" t="s">
        <v>86</v>
      </c>
    </row>
    <row r="75" spans="2:13">
      <c r="D75" t="s">
        <v>155</v>
      </c>
      <c r="G75">
        <f>G72/G71</f>
        <v>4.0909090909090908</v>
      </c>
      <c r="H75" t="s">
        <v>134</v>
      </c>
    </row>
    <row r="77" spans="2:13">
      <c r="D77" t="s">
        <v>174</v>
      </c>
    </row>
    <row r="78" spans="2:13">
      <c r="D78" s="1" t="s">
        <v>113</v>
      </c>
      <c r="I78" s="1" t="s">
        <v>120</v>
      </c>
      <c r="M78" s="1" t="s">
        <v>124</v>
      </c>
    </row>
    <row r="79" spans="2:13">
      <c r="D79" t="s">
        <v>114</v>
      </c>
      <c r="I79" t="s">
        <v>121</v>
      </c>
      <c r="M79" t="s">
        <v>125</v>
      </c>
    </row>
    <row r="80" spans="2:13">
      <c r="D80" t="s">
        <v>115</v>
      </c>
      <c r="I80" t="s">
        <v>122</v>
      </c>
      <c r="M80" t="s">
        <v>126</v>
      </c>
    </row>
    <row r="81" spans="4:13">
      <c r="D81" t="s">
        <v>116</v>
      </c>
      <c r="I81" t="s">
        <v>123</v>
      </c>
      <c r="M81" t="s">
        <v>127</v>
      </c>
    </row>
    <row r="82" spans="4:13">
      <c r="D82" t="s">
        <v>117</v>
      </c>
      <c r="M82" t="s">
        <v>128</v>
      </c>
    </row>
    <row r="83" spans="4:13">
      <c r="D83" t="s">
        <v>118</v>
      </c>
    </row>
    <row r="84" spans="4:13">
      <c r="D84" t="s">
        <v>119</v>
      </c>
      <c r="F84" t="s">
        <v>173</v>
      </c>
    </row>
  </sheetData>
  <pageMargins left="0.7" right="0.7" top="0.75" bottom="0.75" header="0.3" footer="0.3"/>
  <pageSetup paperSize="9" orientation="portrait" horizontalDpi="4294967293"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Calcul motorisation</vt:lpstr>
      <vt:lpstr>Manuel</vt:lpstr>
      <vt:lpstr>Notes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2021-05-01T06:51:50Z</dcterms:modified>
</cp:coreProperties>
</file>